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 équipes" sheetId="1" state="visible" r:id="rId1"/>
    <sheet name="5 équipes" sheetId="2" state="visible" r:id="rId2"/>
    <sheet name="6 équipes" sheetId="3" state="visible" r:id="rId3"/>
    <sheet name="8 équipes" sheetId="4" state="visible" r:id="rId4"/>
    <sheet name="8 équipes 2 poules" sheetId="5" state="visible" r:id="rId5"/>
    <sheet name="10 équipes 2 poules" sheetId="6" state="visible" r:id="rId6"/>
  </sheets>
  <definedNames>
    <definedName name="_xlnm.Print_Area" localSheetId="0">'4 équipes'!$A$1:$P$19</definedName>
    <definedName name="_xlnm.Print_Area" localSheetId="1">'5 équipes'!$A$1:$P$24</definedName>
    <definedName name="_xlnm.Print_Area" localSheetId="2">'6 équipes'!$A$1:$P$30</definedName>
    <definedName name="_xlnm.Print_Area" localSheetId="3">'8 équipes'!$A$1:$P$45</definedName>
    <definedName name="_xlnm.Print_Area" localSheetId="4">'8 équipes 2 poules'!$A$1:$P$42</definedName>
    <definedName name="_xlnm.Print_Area" localSheetId="5">'10 équipes 2 poules'!$A$1:$P$52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E4AB3"/>
      <sz val="16"/>
    </font>
    <font>
      <name val="Arial"/>
      <i val="1"/>
      <sz val="9"/>
    </font>
    <font>
      <name val="Arial"/>
      <b val="1"/>
      <color rgb="000E4AB3"/>
      <sz val="13"/>
    </font>
    <font>
      <name val="Arial"/>
      <b val="1"/>
      <color rgb="00FFFFFF"/>
    </font>
    <font>
      <name val="Arial"/>
    </font>
    <font>
      <name val="Arial"/>
      <b val="1"/>
    </font>
    <font>
      <name val="Arial"/>
      <b val="1"/>
      <color rgb="000E4AB3"/>
    </font>
  </fonts>
  <fills count="4">
    <fill>
      <patternFill/>
    </fill>
    <fill>
      <patternFill patternType="gray125"/>
    </fill>
    <fill>
      <patternFill patternType="solid">
        <fgColor rgb="000E4AB3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/>
    </xf>
    <xf numFmtId="0" fontId="5" fillId="3" borderId="1" applyAlignment="1" pivotButton="0" quotePrefix="0" xfId="0">
      <alignment horizontal="center" vertical="center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kickerly.app/tournoi/creation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kickerly.app/tournoi/creation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kickerly.app/tournoi/creation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kickerly.app/tournoi/creation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www.kickerly.app/tournoi/creation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www.kickerly.app/tournoi/creation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9" customWidth="1" min="3" max="3"/>
    <col width="9" customWidth="1" min="4" max="4"/>
    <col width="24" customWidth="1" min="5" max="5"/>
    <col width="3" customWidth="1" min="6" max="6"/>
    <col width="7" customWidth="1" min="7" max="7"/>
    <col width="24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>
      <c r="A1" s="1" t="inlineStr">
        <is>
          <t>Tableau de tournoi de baby-foot : 4 équipes - poule unique</t>
        </is>
      </c>
    </row>
    <row r="2">
      <c r="A2" s="2" t="inlineStr">
        <is>
          <t>Cellules jaunes : saisissez les noms (tous différents) puis les scores. Le classement se met à jour tout seul. Victoire 3 pts, nul 1 pt, défaite 0 ; égalité : différence de buts, puis buts marqués.</t>
        </is>
      </c>
    </row>
    <row r="4">
      <c r="A4" s="3" t="inlineStr">
        <is>
          <t>Poule</t>
        </is>
      </c>
    </row>
    <row r="5">
      <c r="A5" s="4" t="inlineStr">
        <is>
          <t>N°</t>
        </is>
      </c>
      <c r="B5" s="4" t="inlineStr">
        <is>
          <t>Nom de l'équipe</t>
        </is>
      </c>
      <c r="G5" s="4" t="inlineStr">
        <is>
          <t>Rang</t>
        </is>
      </c>
      <c r="H5" s="4" t="inlineStr">
        <is>
          <t>Équipe</t>
        </is>
      </c>
      <c r="I5" s="4" t="inlineStr">
        <is>
          <t>J</t>
        </is>
      </c>
      <c r="J5" s="4" t="inlineStr">
        <is>
          <t>G</t>
        </is>
      </c>
      <c r="K5" s="4" t="inlineStr">
        <is>
          <t>N</t>
        </is>
      </c>
      <c r="L5" s="4" t="inlineStr">
        <is>
          <t>P</t>
        </is>
      </c>
      <c r="M5" s="4" t="inlineStr">
        <is>
          <t>BP</t>
        </is>
      </c>
      <c r="N5" s="4" t="inlineStr">
        <is>
          <t>BC</t>
        </is>
      </c>
      <c r="O5" s="4" t="inlineStr">
        <is>
          <t>Diff</t>
        </is>
      </c>
      <c r="P5" s="4" t="inlineStr">
        <is>
          <t>Pts</t>
        </is>
      </c>
      <c r="R5" s="4" t="inlineStr">
        <is>
          <t>Équipe</t>
        </is>
      </c>
      <c r="S5" s="4" t="inlineStr">
        <is>
          <t>J</t>
        </is>
      </c>
      <c r="T5" s="4" t="inlineStr">
        <is>
          <t>G</t>
        </is>
      </c>
      <c r="U5" s="4" t="inlineStr">
        <is>
          <t>N</t>
        </is>
      </c>
      <c r="V5" s="4" t="inlineStr">
        <is>
          <t>P</t>
        </is>
      </c>
      <c r="W5" s="4" t="inlineStr">
        <is>
          <t>BP</t>
        </is>
      </c>
      <c r="X5" s="4" t="inlineStr">
        <is>
          <t>BC</t>
        </is>
      </c>
      <c r="Y5" s="4" t="inlineStr">
        <is>
          <t>Pts</t>
        </is>
      </c>
      <c r="Z5" s="4" t="inlineStr">
        <is>
          <t>Clé</t>
        </is>
      </c>
    </row>
    <row r="6">
      <c r="A6" s="5" t="n">
        <v>1</v>
      </c>
      <c r="B6" s="6" t="inlineStr">
        <is>
          <t>Équipe 1</t>
        </is>
      </c>
      <c r="G6" s="7" t="n">
        <v>1</v>
      </c>
      <c r="H6" s="8">
        <f>INDEX($R$6:$R$9,MATCH(LARGE($Z$6:$Z$9,1),$Z$6:$Z$9,0))</f>
        <v/>
      </c>
      <c r="I6" s="5">
        <f>INDEX($S$6:$S$9,MATCH(LARGE($Z$6:$Z$9,1),$Z$6:$Z$9,0))</f>
        <v/>
      </c>
      <c r="J6" s="5">
        <f>INDEX($T$6:$T$9,MATCH(LARGE($Z$6:$Z$9,1),$Z$6:$Z$9,0))</f>
        <v/>
      </c>
      <c r="K6" s="5">
        <f>INDEX($U$6:$U$9,MATCH(LARGE($Z$6:$Z$9,1),$Z$6:$Z$9,0))</f>
        <v/>
      </c>
      <c r="L6" s="5">
        <f>INDEX($V$6:$V$9,MATCH(LARGE($Z$6:$Z$9,1),$Z$6:$Z$9,0))</f>
        <v/>
      </c>
      <c r="M6" s="5">
        <f>INDEX($W$6:$W$9,MATCH(LARGE($Z$6:$Z$9,1),$Z$6:$Z$9,0))</f>
        <v/>
      </c>
      <c r="N6" s="5">
        <f>INDEX($X$6:$X$9,MATCH(LARGE($Z$6:$Z$9,1),$Z$6:$Z$9,0))</f>
        <v/>
      </c>
      <c r="O6" s="5">
        <f>M6-N6</f>
        <v/>
      </c>
      <c r="P6" s="7">
        <f>INDEX($Y$6:$Y$9,MATCH(LARGE($Z$6:$Z$9,1),$Z$6:$Z$9,0))</f>
        <v/>
      </c>
      <c r="R6">
        <f>$B$6</f>
        <v/>
      </c>
      <c r="S6">
        <f>SUMPRODUCT(($B$12:$B$17=$R$6)*ISNUMBER($C$12:$C$17)*ISNUMBER($D$12:$D$17))+SUMPRODUCT(($E$12:$E$17=$R$6)*ISNUMBER($C$12:$C$17)*ISNUMBER($D$12:$D$17))</f>
        <v/>
      </c>
      <c r="T6">
        <f>SUMPRODUCT(($B$12:$B$17=$R$6)*ISNUMBER($C$12:$C$17)*ISNUMBER($D$12:$D$17)*($C$12:$C$17&gt;$D$12:$D$17))+SUMPRODUCT(($E$12:$E$17=$R$6)*ISNUMBER($C$12:$C$17)*ISNUMBER($D$12:$D$17)*($D$12:$D$17&gt;$C$12:$C$17))</f>
        <v/>
      </c>
      <c r="U6">
        <f>SUMPRODUCT(($B$12:$B$17=$R$6)*ISNUMBER($C$12:$C$17)*ISNUMBER($D$12:$D$17)*($C$12:$C$17=$D$12:$D$17))+SUMPRODUCT(($E$12:$E$17=$R$6)*ISNUMBER($C$12:$C$17)*ISNUMBER($D$12:$D$17)*($C$12:$C$17=$D$12:$D$17))</f>
        <v/>
      </c>
      <c r="V6">
        <f>S6-T6-U6</f>
        <v/>
      </c>
      <c r="W6">
        <f>SUMPRODUCT(($B$12:$B$17=$R$6)*ISNUMBER($C$12:$C$17)*ISNUMBER($D$12:$D$17)*$C$12:$C$17)+SUMPRODUCT(($E$12:$E$17=$R$6)*ISNUMBER($C$12:$C$17)*ISNUMBER($D$12:$D$17)*$D$12:$D$17)</f>
        <v/>
      </c>
      <c r="X6">
        <f>SUMPRODUCT(($B$12:$B$17=$R$6)*ISNUMBER($C$12:$C$17)*ISNUMBER($D$12:$D$17)*$D$12:$D$17)+SUMPRODUCT(($E$12:$E$17=$R$6)*ISNUMBER($C$12:$C$17)*ISNUMBER($D$12:$D$17)*$C$12:$C$17)</f>
        <v/>
      </c>
      <c r="Y6">
        <f>3*T6+U6</f>
        <v/>
      </c>
      <c r="Z6">
        <f>Y6*1000000+(W6-X6+1000)*1000+W6+(5-1)/100</f>
        <v/>
      </c>
    </row>
    <row r="7">
      <c r="A7" s="5" t="n">
        <v>2</v>
      </c>
      <c r="B7" s="6" t="inlineStr">
        <is>
          <t>Équipe 2</t>
        </is>
      </c>
      <c r="G7" s="7" t="n">
        <v>2</v>
      </c>
      <c r="H7" s="8">
        <f>INDEX($R$6:$R$9,MATCH(LARGE($Z$6:$Z$9,2),$Z$6:$Z$9,0))</f>
        <v/>
      </c>
      <c r="I7" s="5">
        <f>INDEX($S$6:$S$9,MATCH(LARGE($Z$6:$Z$9,2),$Z$6:$Z$9,0))</f>
        <v/>
      </c>
      <c r="J7" s="5">
        <f>INDEX($T$6:$T$9,MATCH(LARGE($Z$6:$Z$9,2),$Z$6:$Z$9,0))</f>
        <v/>
      </c>
      <c r="K7" s="5">
        <f>INDEX($U$6:$U$9,MATCH(LARGE($Z$6:$Z$9,2),$Z$6:$Z$9,0))</f>
        <v/>
      </c>
      <c r="L7" s="5">
        <f>INDEX($V$6:$V$9,MATCH(LARGE($Z$6:$Z$9,2),$Z$6:$Z$9,0))</f>
        <v/>
      </c>
      <c r="M7" s="5">
        <f>INDEX($W$6:$W$9,MATCH(LARGE($Z$6:$Z$9,2),$Z$6:$Z$9,0))</f>
        <v/>
      </c>
      <c r="N7" s="5">
        <f>INDEX($X$6:$X$9,MATCH(LARGE($Z$6:$Z$9,2),$Z$6:$Z$9,0))</f>
        <v/>
      </c>
      <c r="O7" s="5">
        <f>M7-N7</f>
        <v/>
      </c>
      <c r="P7" s="7">
        <f>INDEX($Y$6:$Y$9,MATCH(LARGE($Z$6:$Z$9,2),$Z$6:$Z$9,0))</f>
        <v/>
      </c>
      <c r="R7">
        <f>$B$7</f>
        <v/>
      </c>
      <c r="S7">
        <f>SUMPRODUCT(($B$12:$B$17=$R$7)*ISNUMBER($C$12:$C$17)*ISNUMBER($D$12:$D$17))+SUMPRODUCT(($E$12:$E$17=$R$7)*ISNUMBER($C$12:$C$17)*ISNUMBER($D$12:$D$17))</f>
        <v/>
      </c>
      <c r="T7">
        <f>SUMPRODUCT(($B$12:$B$17=$R$7)*ISNUMBER($C$12:$C$17)*ISNUMBER($D$12:$D$17)*($C$12:$C$17&gt;$D$12:$D$17))+SUMPRODUCT(($E$12:$E$17=$R$7)*ISNUMBER($C$12:$C$17)*ISNUMBER($D$12:$D$17)*($D$12:$D$17&gt;$C$12:$C$17))</f>
        <v/>
      </c>
      <c r="U7">
        <f>SUMPRODUCT(($B$12:$B$17=$R$7)*ISNUMBER($C$12:$C$17)*ISNUMBER($D$12:$D$17)*($C$12:$C$17=$D$12:$D$17))+SUMPRODUCT(($E$12:$E$17=$R$7)*ISNUMBER($C$12:$C$17)*ISNUMBER($D$12:$D$17)*($C$12:$C$17=$D$12:$D$17))</f>
        <v/>
      </c>
      <c r="V7">
        <f>S7-T7-U7</f>
        <v/>
      </c>
      <c r="W7">
        <f>SUMPRODUCT(($B$12:$B$17=$R$7)*ISNUMBER($C$12:$C$17)*ISNUMBER($D$12:$D$17)*$C$12:$C$17)+SUMPRODUCT(($E$12:$E$17=$R$7)*ISNUMBER($C$12:$C$17)*ISNUMBER($D$12:$D$17)*$D$12:$D$17)</f>
        <v/>
      </c>
      <c r="X7">
        <f>SUMPRODUCT(($B$12:$B$17=$R$7)*ISNUMBER($C$12:$C$17)*ISNUMBER($D$12:$D$17)*$D$12:$D$17)+SUMPRODUCT(($E$12:$E$17=$R$7)*ISNUMBER($C$12:$C$17)*ISNUMBER($D$12:$D$17)*$C$12:$C$17)</f>
        <v/>
      </c>
      <c r="Y7">
        <f>3*T7+U7</f>
        <v/>
      </c>
      <c r="Z7">
        <f>Y7*1000000+(W7-X7+1000)*1000+W7+(5-2)/100</f>
        <v/>
      </c>
    </row>
    <row r="8">
      <c r="A8" s="5" t="n">
        <v>3</v>
      </c>
      <c r="B8" s="6" t="inlineStr">
        <is>
          <t>Équipe 3</t>
        </is>
      </c>
      <c r="G8" s="7" t="n">
        <v>3</v>
      </c>
      <c r="H8" s="8">
        <f>INDEX($R$6:$R$9,MATCH(LARGE($Z$6:$Z$9,3),$Z$6:$Z$9,0))</f>
        <v/>
      </c>
      <c r="I8" s="5">
        <f>INDEX($S$6:$S$9,MATCH(LARGE($Z$6:$Z$9,3),$Z$6:$Z$9,0))</f>
        <v/>
      </c>
      <c r="J8" s="5">
        <f>INDEX($T$6:$T$9,MATCH(LARGE($Z$6:$Z$9,3),$Z$6:$Z$9,0))</f>
        <v/>
      </c>
      <c r="K8" s="5">
        <f>INDEX($U$6:$U$9,MATCH(LARGE($Z$6:$Z$9,3),$Z$6:$Z$9,0))</f>
        <v/>
      </c>
      <c r="L8" s="5">
        <f>INDEX($V$6:$V$9,MATCH(LARGE($Z$6:$Z$9,3),$Z$6:$Z$9,0))</f>
        <v/>
      </c>
      <c r="M8" s="5">
        <f>INDEX($W$6:$W$9,MATCH(LARGE($Z$6:$Z$9,3),$Z$6:$Z$9,0))</f>
        <v/>
      </c>
      <c r="N8" s="5">
        <f>INDEX($X$6:$X$9,MATCH(LARGE($Z$6:$Z$9,3),$Z$6:$Z$9,0))</f>
        <v/>
      </c>
      <c r="O8" s="5">
        <f>M8-N8</f>
        <v/>
      </c>
      <c r="P8" s="7">
        <f>INDEX($Y$6:$Y$9,MATCH(LARGE($Z$6:$Z$9,3),$Z$6:$Z$9,0))</f>
        <v/>
      </c>
      <c r="R8">
        <f>$B$8</f>
        <v/>
      </c>
      <c r="S8">
        <f>SUMPRODUCT(($B$12:$B$17=$R$8)*ISNUMBER($C$12:$C$17)*ISNUMBER($D$12:$D$17))+SUMPRODUCT(($E$12:$E$17=$R$8)*ISNUMBER($C$12:$C$17)*ISNUMBER($D$12:$D$17))</f>
        <v/>
      </c>
      <c r="T8">
        <f>SUMPRODUCT(($B$12:$B$17=$R$8)*ISNUMBER($C$12:$C$17)*ISNUMBER($D$12:$D$17)*($C$12:$C$17&gt;$D$12:$D$17))+SUMPRODUCT(($E$12:$E$17=$R$8)*ISNUMBER($C$12:$C$17)*ISNUMBER($D$12:$D$17)*($D$12:$D$17&gt;$C$12:$C$17))</f>
        <v/>
      </c>
      <c r="U8">
        <f>SUMPRODUCT(($B$12:$B$17=$R$8)*ISNUMBER($C$12:$C$17)*ISNUMBER($D$12:$D$17)*($C$12:$C$17=$D$12:$D$17))+SUMPRODUCT(($E$12:$E$17=$R$8)*ISNUMBER($C$12:$C$17)*ISNUMBER($D$12:$D$17)*($C$12:$C$17=$D$12:$D$17))</f>
        <v/>
      </c>
      <c r="V8">
        <f>S8-T8-U8</f>
        <v/>
      </c>
      <c r="W8">
        <f>SUMPRODUCT(($B$12:$B$17=$R$8)*ISNUMBER($C$12:$C$17)*ISNUMBER($D$12:$D$17)*$C$12:$C$17)+SUMPRODUCT(($E$12:$E$17=$R$8)*ISNUMBER($C$12:$C$17)*ISNUMBER($D$12:$D$17)*$D$12:$D$17)</f>
        <v/>
      </c>
      <c r="X8">
        <f>SUMPRODUCT(($B$12:$B$17=$R$8)*ISNUMBER($C$12:$C$17)*ISNUMBER($D$12:$D$17)*$D$12:$D$17)+SUMPRODUCT(($E$12:$E$17=$R$8)*ISNUMBER($C$12:$C$17)*ISNUMBER($D$12:$D$17)*$C$12:$C$17)</f>
        <v/>
      </c>
      <c r="Y8">
        <f>3*T8+U8</f>
        <v/>
      </c>
      <c r="Z8">
        <f>Y8*1000000+(W8-X8+1000)*1000+W8+(5-3)/100</f>
        <v/>
      </c>
    </row>
    <row r="9">
      <c r="A9" s="5" t="n">
        <v>4</v>
      </c>
      <c r="B9" s="6" t="inlineStr">
        <is>
          <t>Équipe 4</t>
        </is>
      </c>
      <c r="G9" s="7" t="n">
        <v>4</v>
      </c>
      <c r="H9" s="8">
        <f>INDEX($R$6:$R$9,MATCH(LARGE($Z$6:$Z$9,4),$Z$6:$Z$9,0))</f>
        <v/>
      </c>
      <c r="I9" s="5">
        <f>INDEX($S$6:$S$9,MATCH(LARGE($Z$6:$Z$9,4),$Z$6:$Z$9,0))</f>
        <v/>
      </c>
      <c r="J9" s="5">
        <f>INDEX($T$6:$T$9,MATCH(LARGE($Z$6:$Z$9,4),$Z$6:$Z$9,0))</f>
        <v/>
      </c>
      <c r="K9" s="5">
        <f>INDEX($U$6:$U$9,MATCH(LARGE($Z$6:$Z$9,4),$Z$6:$Z$9,0))</f>
        <v/>
      </c>
      <c r="L9" s="5">
        <f>INDEX($V$6:$V$9,MATCH(LARGE($Z$6:$Z$9,4),$Z$6:$Z$9,0))</f>
        <v/>
      </c>
      <c r="M9" s="5">
        <f>INDEX($W$6:$W$9,MATCH(LARGE($Z$6:$Z$9,4),$Z$6:$Z$9,0))</f>
        <v/>
      </c>
      <c r="N9" s="5">
        <f>INDEX($X$6:$X$9,MATCH(LARGE($Z$6:$Z$9,4),$Z$6:$Z$9,0))</f>
        <v/>
      </c>
      <c r="O9" s="5">
        <f>M9-N9</f>
        <v/>
      </c>
      <c r="P9" s="7">
        <f>INDEX($Y$6:$Y$9,MATCH(LARGE($Z$6:$Z$9,4),$Z$6:$Z$9,0))</f>
        <v/>
      </c>
      <c r="R9">
        <f>$B$9</f>
        <v/>
      </c>
      <c r="S9">
        <f>SUMPRODUCT(($B$12:$B$17=$R$9)*ISNUMBER($C$12:$C$17)*ISNUMBER($D$12:$D$17))+SUMPRODUCT(($E$12:$E$17=$R$9)*ISNUMBER($C$12:$C$17)*ISNUMBER($D$12:$D$17))</f>
        <v/>
      </c>
      <c r="T9">
        <f>SUMPRODUCT(($B$12:$B$17=$R$9)*ISNUMBER($C$12:$C$17)*ISNUMBER($D$12:$D$17)*($C$12:$C$17&gt;$D$12:$D$17))+SUMPRODUCT(($E$12:$E$17=$R$9)*ISNUMBER($C$12:$C$17)*ISNUMBER($D$12:$D$17)*($D$12:$D$17&gt;$C$12:$C$17))</f>
        <v/>
      </c>
      <c r="U9">
        <f>SUMPRODUCT(($B$12:$B$17=$R$9)*ISNUMBER($C$12:$C$17)*ISNUMBER($D$12:$D$17)*($C$12:$C$17=$D$12:$D$17))+SUMPRODUCT(($E$12:$E$17=$R$9)*ISNUMBER($C$12:$C$17)*ISNUMBER($D$12:$D$17)*($C$12:$C$17=$D$12:$D$17))</f>
        <v/>
      </c>
      <c r="V9">
        <f>S9-T9-U9</f>
        <v/>
      </c>
      <c r="W9">
        <f>SUMPRODUCT(($B$12:$B$17=$R$9)*ISNUMBER($C$12:$C$17)*ISNUMBER($D$12:$D$17)*$C$12:$C$17)+SUMPRODUCT(($E$12:$E$17=$R$9)*ISNUMBER($C$12:$C$17)*ISNUMBER($D$12:$D$17)*$D$12:$D$17)</f>
        <v/>
      </c>
      <c r="X9">
        <f>SUMPRODUCT(($B$12:$B$17=$R$9)*ISNUMBER($C$12:$C$17)*ISNUMBER($D$12:$D$17)*$D$12:$D$17)+SUMPRODUCT(($E$12:$E$17=$R$9)*ISNUMBER($C$12:$C$17)*ISNUMBER($D$12:$D$17)*$C$12:$C$17)</f>
        <v/>
      </c>
      <c r="Y9">
        <f>3*T9+U9</f>
        <v/>
      </c>
      <c r="Z9">
        <f>Y9*1000000+(W9-X9+1000)*1000+W9+(5-4)/100</f>
        <v/>
      </c>
    </row>
    <row r="11">
      <c r="A11" s="4" t="inlineStr">
        <is>
          <t>Match</t>
        </is>
      </c>
      <c r="B11" s="4" t="inlineStr">
        <is>
          <t>Équipe A</t>
        </is>
      </c>
      <c r="C11" s="4" t="inlineStr">
        <is>
          <t>Score A</t>
        </is>
      </c>
      <c r="D11" s="4" t="inlineStr">
        <is>
          <t>Score B</t>
        </is>
      </c>
      <c r="E11" s="4" t="inlineStr">
        <is>
          <t>Équipe B</t>
        </is>
      </c>
    </row>
    <row r="12">
      <c r="A12" s="5" t="n">
        <v>1</v>
      </c>
      <c r="B12" s="5">
        <f>$B$6</f>
        <v/>
      </c>
      <c r="C12" s="9" t="n"/>
      <c r="D12" s="9" t="n"/>
      <c r="E12" s="5">
        <f>$B$9</f>
        <v/>
      </c>
    </row>
    <row r="13">
      <c r="A13" s="5" t="n">
        <v>2</v>
      </c>
      <c r="B13" s="5">
        <f>$B$7</f>
        <v/>
      </c>
      <c r="C13" s="9" t="n"/>
      <c r="D13" s="9" t="n"/>
      <c r="E13" s="5">
        <f>$B$8</f>
        <v/>
      </c>
    </row>
    <row r="14">
      <c r="A14" s="5" t="n">
        <v>3</v>
      </c>
      <c r="B14" s="5">
        <f>$B$6</f>
        <v/>
      </c>
      <c r="C14" s="9" t="n"/>
      <c r="D14" s="9" t="n"/>
      <c r="E14" s="5">
        <f>$B$8</f>
        <v/>
      </c>
    </row>
    <row r="15">
      <c r="A15" s="5" t="n">
        <v>4</v>
      </c>
      <c r="B15" s="5">
        <f>$B$7</f>
        <v/>
      </c>
      <c r="C15" s="9" t="n"/>
      <c r="D15" s="9" t="n"/>
      <c r="E15" s="5">
        <f>$B$9</f>
        <v/>
      </c>
    </row>
    <row r="16">
      <c r="A16" s="5" t="n">
        <v>5</v>
      </c>
      <c r="B16" s="5">
        <f>$B$6</f>
        <v/>
      </c>
      <c r="C16" s="9" t="n"/>
      <c r="D16" s="9" t="n"/>
      <c r="E16" s="5">
        <f>$B$7</f>
        <v/>
      </c>
    </row>
    <row r="17">
      <c r="A17" s="5" t="n">
        <v>6</v>
      </c>
      <c r="B17" s="5">
        <f>$B$8</f>
        <v/>
      </c>
      <c r="C17" s="9" t="n"/>
      <c r="D17" s="9" t="n"/>
      <c r="E17" s="5">
        <f>$B$9</f>
        <v/>
      </c>
    </row>
    <row r="19">
      <c r="A19" s="10" t="inlineStr">
        <is>
          <t>Laissez Kickerly remplir ce tableau à votre place : https://www.kickerly.app/tournoi/creation</t>
        </is>
      </c>
    </row>
  </sheetData>
  <dataValidations count="1">
    <dataValidation sqref="C12:D17" showDropDown="0" showInputMessage="0" showErrorMessage="1" allowBlank="0" error="Saisissez un score entier entre 0 et 99." type="whole" operator="between">
      <formula1>0</formula1>
      <formula2>99</formula2>
    </dataValidation>
  </dataValidations>
  <hyperlinks>
    <hyperlink xmlns:r="http://schemas.openxmlformats.org/officeDocument/2006/relationships" ref="A19" r:id="rId1"/>
  </hyperlink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9" customWidth="1" min="3" max="3"/>
    <col width="9" customWidth="1" min="4" max="4"/>
    <col width="24" customWidth="1" min="5" max="5"/>
    <col width="3" customWidth="1" min="6" max="6"/>
    <col width="7" customWidth="1" min="7" max="7"/>
    <col width="24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>
      <c r="A1" s="1" t="inlineStr">
        <is>
          <t>Tableau de tournoi de baby-foot : 5 équipes - poule unique</t>
        </is>
      </c>
    </row>
    <row r="2">
      <c r="A2" s="2" t="inlineStr">
        <is>
          <t>Cellules jaunes : saisissez les noms (tous différents) puis les scores. Le classement se met à jour tout seul. Victoire 3 pts, nul 1 pt, défaite 0 ; égalité : différence de buts, puis buts marqués.</t>
        </is>
      </c>
    </row>
    <row r="4">
      <c r="A4" s="3" t="inlineStr">
        <is>
          <t>Poule</t>
        </is>
      </c>
    </row>
    <row r="5">
      <c r="A5" s="4" t="inlineStr">
        <is>
          <t>N°</t>
        </is>
      </c>
      <c r="B5" s="4" t="inlineStr">
        <is>
          <t>Nom de l'équipe</t>
        </is>
      </c>
      <c r="G5" s="4" t="inlineStr">
        <is>
          <t>Rang</t>
        </is>
      </c>
      <c r="H5" s="4" t="inlineStr">
        <is>
          <t>Équipe</t>
        </is>
      </c>
      <c r="I5" s="4" t="inlineStr">
        <is>
          <t>J</t>
        </is>
      </c>
      <c r="J5" s="4" t="inlineStr">
        <is>
          <t>G</t>
        </is>
      </c>
      <c r="K5" s="4" t="inlineStr">
        <is>
          <t>N</t>
        </is>
      </c>
      <c r="L5" s="4" t="inlineStr">
        <is>
          <t>P</t>
        </is>
      </c>
      <c r="M5" s="4" t="inlineStr">
        <is>
          <t>BP</t>
        </is>
      </c>
      <c r="N5" s="4" t="inlineStr">
        <is>
          <t>BC</t>
        </is>
      </c>
      <c r="O5" s="4" t="inlineStr">
        <is>
          <t>Diff</t>
        </is>
      </c>
      <c r="P5" s="4" t="inlineStr">
        <is>
          <t>Pts</t>
        </is>
      </c>
      <c r="R5" s="4" t="inlineStr">
        <is>
          <t>Équipe</t>
        </is>
      </c>
      <c r="S5" s="4" t="inlineStr">
        <is>
          <t>J</t>
        </is>
      </c>
      <c r="T5" s="4" t="inlineStr">
        <is>
          <t>G</t>
        </is>
      </c>
      <c r="U5" s="4" t="inlineStr">
        <is>
          <t>N</t>
        </is>
      </c>
      <c r="V5" s="4" t="inlineStr">
        <is>
          <t>P</t>
        </is>
      </c>
      <c r="W5" s="4" t="inlineStr">
        <is>
          <t>BP</t>
        </is>
      </c>
      <c r="X5" s="4" t="inlineStr">
        <is>
          <t>BC</t>
        </is>
      </c>
      <c r="Y5" s="4" t="inlineStr">
        <is>
          <t>Pts</t>
        </is>
      </c>
      <c r="Z5" s="4" t="inlineStr">
        <is>
          <t>Clé</t>
        </is>
      </c>
    </row>
    <row r="6">
      <c r="A6" s="5" t="n">
        <v>1</v>
      </c>
      <c r="B6" s="6" t="inlineStr">
        <is>
          <t>Équipe 1</t>
        </is>
      </c>
      <c r="G6" s="7" t="n">
        <v>1</v>
      </c>
      <c r="H6" s="8">
        <f>INDEX($R$6:$R$10,MATCH(LARGE($Z$6:$Z$10,1),$Z$6:$Z$10,0))</f>
        <v/>
      </c>
      <c r="I6" s="5">
        <f>INDEX($S$6:$S$10,MATCH(LARGE($Z$6:$Z$10,1),$Z$6:$Z$10,0))</f>
        <v/>
      </c>
      <c r="J6" s="5">
        <f>INDEX($T$6:$T$10,MATCH(LARGE($Z$6:$Z$10,1),$Z$6:$Z$10,0))</f>
        <v/>
      </c>
      <c r="K6" s="5">
        <f>INDEX($U$6:$U$10,MATCH(LARGE($Z$6:$Z$10,1),$Z$6:$Z$10,0))</f>
        <v/>
      </c>
      <c r="L6" s="5">
        <f>INDEX($V$6:$V$10,MATCH(LARGE($Z$6:$Z$10,1),$Z$6:$Z$10,0))</f>
        <v/>
      </c>
      <c r="M6" s="5">
        <f>INDEX($W$6:$W$10,MATCH(LARGE($Z$6:$Z$10,1),$Z$6:$Z$10,0))</f>
        <v/>
      </c>
      <c r="N6" s="5">
        <f>INDEX($X$6:$X$10,MATCH(LARGE($Z$6:$Z$10,1),$Z$6:$Z$10,0))</f>
        <v/>
      </c>
      <c r="O6" s="5">
        <f>M6-N6</f>
        <v/>
      </c>
      <c r="P6" s="7">
        <f>INDEX($Y$6:$Y$10,MATCH(LARGE($Z$6:$Z$10,1),$Z$6:$Z$10,0))</f>
        <v/>
      </c>
      <c r="R6">
        <f>$B$6</f>
        <v/>
      </c>
      <c r="S6">
        <f>SUMPRODUCT(($B$13:$B$22=$R$6)*ISNUMBER($C$13:$C$22)*ISNUMBER($D$13:$D$22))+SUMPRODUCT(($E$13:$E$22=$R$6)*ISNUMBER($C$13:$C$22)*ISNUMBER($D$13:$D$22))</f>
        <v/>
      </c>
      <c r="T6">
        <f>SUMPRODUCT(($B$13:$B$22=$R$6)*ISNUMBER($C$13:$C$22)*ISNUMBER($D$13:$D$22)*($C$13:$C$22&gt;$D$13:$D$22))+SUMPRODUCT(($E$13:$E$22=$R$6)*ISNUMBER($C$13:$C$22)*ISNUMBER($D$13:$D$22)*($D$13:$D$22&gt;$C$13:$C$22))</f>
        <v/>
      </c>
      <c r="U6">
        <f>SUMPRODUCT(($B$13:$B$22=$R$6)*ISNUMBER($C$13:$C$22)*ISNUMBER($D$13:$D$22)*($C$13:$C$22=$D$13:$D$22))+SUMPRODUCT(($E$13:$E$22=$R$6)*ISNUMBER($C$13:$C$22)*ISNUMBER($D$13:$D$22)*($C$13:$C$22=$D$13:$D$22))</f>
        <v/>
      </c>
      <c r="V6">
        <f>S6-T6-U6</f>
        <v/>
      </c>
      <c r="W6">
        <f>SUMPRODUCT(($B$13:$B$22=$R$6)*ISNUMBER($C$13:$C$22)*ISNUMBER($D$13:$D$22)*$C$13:$C$22)+SUMPRODUCT(($E$13:$E$22=$R$6)*ISNUMBER($C$13:$C$22)*ISNUMBER($D$13:$D$22)*$D$13:$D$22)</f>
        <v/>
      </c>
      <c r="X6">
        <f>SUMPRODUCT(($B$13:$B$22=$R$6)*ISNUMBER($C$13:$C$22)*ISNUMBER($D$13:$D$22)*$D$13:$D$22)+SUMPRODUCT(($E$13:$E$22=$R$6)*ISNUMBER($C$13:$C$22)*ISNUMBER($D$13:$D$22)*$C$13:$C$22)</f>
        <v/>
      </c>
      <c r="Y6">
        <f>3*T6+U6</f>
        <v/>
      </c>
      <c r="Z6">
        <f>Y6*1000000+(W6-X6+1000)*1000+W6+(6-1)/100</f>
        <v/>
      </c>
    </row>
    <row r="7">
      <c r="A7" s="5" t="n">
        <v>2</v>
      </c>
      <c r="B7" s="6" t="inlineStr">
        <is>
          <t>Équipe 2</t>
        </is>
      </c>
      <c r="G7" s="7" t="n">
        <v>2</v>
      </c>
      <c r="H7" s="8">
        <f>INDEX($R$6:$R$10,MATCH(LARGE($Z$6:$Z$10,2),$Z$6:$Z$10,0))</f>
        <v/>
      </c>
      <c r="I7" s="5">
        <f>INDEX($S$6:$S$10,MATCH(LARGE($Z$6:$Z$10,2),$Z$6:$Z$10,0))</f>
        <v/>
      </c>
      <c r="J7" s="5">
        <f>INDEX($T$6:$T$10,MATCH(LARGE($Z$6:$Z$10,2),$Z$6:$Z$10,0))</f>
        <v/>
      </c>
      <c r="K7" s="5">
        <f>INDEX($U$6:$U$10,MATCH(LARGE($Z$6:$Z$10,2),$Z$6:$Z$10,0))</f>
        <v/>
      </c>
      <c r="L7" s="5">
        <f>INDEX($V$6:$V$10,MATCH(LARGE($Z$6:$Z$10,2),$Z$6:$Z$10,0))</f>
        <v/>
      </c>
      <c r="M7" s="5">
        <f>INDEX($W$6:$W$10,MATCH(LARGE($Z$6:$Z$10,2),$Z$6:$Z$10,0))</f>
        <v/>
      </c>
      <c r="N7" s="5">
        <f>INDEX($X$6:$X$10,MATCH(LARGE($Z$6:$Z$10,2),$Z$6:$Z$10,0))</f>
        <v/>
      </c>
      <c r="O7" s="5">
        <f>M7-N7</f>
        <v/>
      </c>
      <c r="P7" s="7">
        <f>INDEX($Y$6:$Y$10,MATCH(LARGE($Z$6:$Z$10,2),$Z$6:$Z$10,0))</f>
        <v/>
      </c>
      <c r="R7">
        <f>$B$7</f>
        <v/>
      </c>
      <c r="S7">
        <f>SUMPRODUCT(($B$13:$B$22=$R$7)*ISNUMBER($C$13:$C$22)*ISNUMBER($D$13:$D$22))+SUMPRODUCT(($E$13:$E$22=$R$7)*ISNUMBER($C$13:$C$22)*ISNUMBER($D$13:$D$22))</f>
        <v/>
      </c>
      <c r="T7">
        <f>SUMPRODUCT(($B$13:$B$22=$R$7)*ISNUMBER($C$13:$C$22)*ISNUMBER($D$13:$D$22)*($C$13:$C$22&gt;$D$13:$D$22))+SUMPRODUCT(($E$13:$E$22=$R$7)*ISNUMBER($C$13:$C$22)*ISNUMBER($D$13:$D$22)*($D$13:$D$22&gt;$C$13:$C$22))</f>
        <v/>
      </c>
      <c r="U7">
        <f>SUMPRODUCT(($B$13:$B$22=$R$7)*ISNUMBER($C$13:$C$22)*ISNUMBER($D$13:$D$22)*($C$13:$C$22=$D$13:$D$22))+SUMPRODUCT(($E$13:$E$22=$R$7)*ISNUMBER($C$13:$C$22)*ISNUMBER($D$13:$D$22)*($C$13:$C$22=$D$13:$D$22))</f>
        <v/>
      </c>
      <c r="V7">
        <f>S7-T7-U7</f>
        <v/>
      </c>
      <c r="W7">
        <f>SUMPRODUCT(($B$13:$B$22=$R$7)*ISNUMBER($C$13:$C$22)*ISNUMBER($D$13:$D$22)*$C$13:$C$22)+SUMPRODUCT(($E$13:$E$22=$R$7)*ISNUMBER($C$13:$C$22)*ISNUMBER($D$13:$D$22)*$D$13:$D$22)</f>
        <v/>
      </c>
      <c r="X7">
        <f>SUMPRODUCT(($B$13:$B$22=$R$7)*ISNUMBER($C$13:$C$22)*ISNUMBER($D$13:$D$22)*$D$13:$D$22)+SUMPRODUCT(($E$13:$E$22=$R$7)*ISNUMBER($C$13:$C$22)*ISNUMBER($D$13:$D$22)*$C$13:$C$22)</f>
        <v/>
      </c>
      <c r="Y7">
        <f>3*T7+U7</f>
        <v/>
      </c>
      <c r="Z7">
        <f>Y7*1000000+(W7-X7+1000)*1000+W7+(6-2)/100</f>
        <v/>
      </c>
    </row>
    <row r="8">
      <c r="A8" s="5" t="n">
        <v>3</v>
      </c>
      <c r="B8" s="6" t="inlineStr">
        <is>
          <t>Équipe 3</t>
        </is>
      </c>
      <c r="G8" s="7" t="n">
        <v>3</v>
      </c>
      <c r="H8" s="8">
        <f>INDEX($R$6:$R$10,MATCH(LARGE($Z$6:$Z$10,3),$Z$6:$Z$10,0))</f>
        <v/>
      </c>
      <c r="I8" s="5">
        <f>INDEX($S$6:$S$10,MATCH(LARGE($Z$6:$Z$10,3),$Z$6:$Z$10,0))</f>
        <v/>
      </c>
      <c r="J8" s="5">
        <f>INDEX($T$6:$T$10,MATCH(LARGE($Z$6:$Z$10,3),$Z$6:$Z$10,0))</f>
        <v/>
      </c>
      <c r="K8" s="5">
        <f>INDEX($U$6:$U$10,MATCH(LARGE($Z$6:$Z$10,3),$Z$6:$Z$10,0))</f>
        <v/>
      </c>
      <c r="L8" s="5">
        <f>INDEX($V$6:$V$10,MATCH(LARGE($Z$6:$Z$10,3),$Z$6:$Z$10,0))</f>
        <v/>
      </c>
      <c r="M8" s="5">
        <f>INDEX($W$6:$W$10,MATCH(LARGE($Z$6:$Z$10,3),$Z$6:$Z$10,0))</f>
        <v/>
      </c>
      <c r="N8" s="5">
        <f>INDEX($X$6:$X$10,MATCH(LARGE($Z$6:$Z$10,3),$Z$6:$Z$10,0))</f>
        <v/>
      </c>
      <c r="O8" s="5">
        <f>M8-N8</f>
        <v/>
      </c>
      <c r="P8" s="7">
        <f>INDEX($Y$6:$Y$10,MATCH(LARGE($Z$6:$Z$10,3),$Z$6:$Z$10,0))</f>
        <v/>
      </c>
      <c r="R8">
        <f>$B$8</f>
        <v/>
      </c>
      <c r="S8">
        <f>SUMPRODUCT(($B$13:$B$22=$R$8)*ISNUMBER($C$13:$C$22)*ISNUMBER($D$13:$D$22))+SUMPRODUCT(($E$13:$E$22=$R$8)*ISNUMBER($C$13:$C$22)*ISNUMBER($D$13:$D$22))</f>
        <v/>
      </c>
      <c r="T8">
        <f>SUMPRODUCT(($B$13:$B$22=$R$8)*ISNUMBER($C$13:$C$22)*ISNUMBER($D$13:$D$22)*($C$13:$C$22&gt;$D$13:$D$22))+SUMPRODUCT(($E$13:$E$22=$R$8)*ISNUMBER($C$13:$C$22)*ISNUMBER($D$13:$D$22)*($D$13:$D$22&gt;$C$13:$C$22))</f>
        <v/>
      </c>
      <c r="U8">
        <f>SUMPRODUCT(($B$13:$B$22=$R$8)*ISNUMBER($C$13:$C$22)*ISNUMBER($D$13:$D$22)*($C$13:$C$22=$D$13:$D$22))+SUMPRODUCT(($E$13:$E$22=$R$8)*ISNUMBER($C$13:$C$22)*ISNUMBER($D$13:$D$22)*($C$13:$C$22=$D$13:$D$22))</f>
        <v/>
      </c>
      <c r="V8">
        <f>S8-T8-U8</f>
        <v/>
      </c>
      <c r="W8">
        <f>SUMPRODUCT(($B$13:$B$22=$R$8)*ISNUMBER($C$13:$C$22)*ISNUMBER($D$13:$D$22)*$C$13:$C$22)+SUMPRODUCT(($E$13:$E$22=$R$8)*ISNUMBER($C$13:$C$22)*ISNUMBER($D$13:$D$22)*$D$13:$D$22)</f>
        <v/>
      </c>
      <c r="X8">
        <f>SUMPRODUCT(($B$13:$B$22=$R$8)*ISNUMBER($C$13:$C$22)*ISNUMBER($D$13:$D$22)*$D$13:$D$22)+SUMPRODUCT(($E$13:$E$22=$R$8)*ISNUMBER($C$13:$C$22)*ISNUMBER($D$13:$D$22)*$C$13:$C$22)</f>
        <v/>
      </c>
      <c r="Y8">
        <f>3*T8+U8</f>
        <v/>
      </c>
      <c r="Z8">
        <f>Y8*1000000+(W8-X8+1000)*1000+W8+(6-3)/100</f>
        <v/>
      </c>
    </row>
    <row r="9">
      <c r="A9" s="5" t="n">
        <v>4</v>
      </c>
      <c r="B9" s="6" t="inlineStr">
        <is>
          <t>Équipe 4</t>
        </is>
      </c>
      <c r="G9" s="7" t="n">
        <v>4</v>
      </c>
      <c r="H9" s="8">
        <f>INDEX($R$6:$R$10,MATCH(LARGE($Z$6:$Z$10,4),$Z$6:$Z$10,0))</f>
        <v/>
      </c>
      <c r="I9" s="5">
        <f>INDEX($S$6:$S$10,MATCH(LARGE($Z$6:$Z$10,4),$Z$6:$Z$10,0))</f>
        <v/>
      </c>
      <c r="J9" s="5">
        <f>INDEX($T$6:$T$10,MATCH(LARGE($Z$6:$Z$10,4),$Z$6:$Z$10,0))</f>
        <v/>
      </c>
      <c r="K9" s="5">
        <f>INDEX($U$6:$U$10,MATCH(LARGE($Z$6:$Z$10,4),$Z$6:$Z$10,0))</f>
        <v/>
      </c>
      <c r="L9" s="5">
        <f>INDEX($V$6:$V$10,MATCH(LARGE($Z$6:$Z$10,4),$Z$6:$Z$10,0))</f>
        <v/>
      </c>
      <c r="M9" s="5">
        <f>INDEX($W$6:$W$10,MATCH(LARGE($Z$6:$Z$10,4),$Z$6:$Z$10,0))</f>
        <v/>
      </c>
      <c r="N9" s="5">
        <f>INDEX($X$6:$X$10,MATCH(LARGE($Z$6:$Z$10,4),$Z$6:$Z$10,0))</f>
        <v/>
      </c>
      <c r="O9" s="5">
        <f>M9-N9</f>
        <v/>
      </c>
      <c r="P9" s="7">
        <f>INDEX($Y$6:$Y$10,MATCH(LARGE($Z$6:$Z$10,4),$Z$6:$Z$10,0))</f>
        <v/>
      </c>
      <c r="R9">
        <f>$B$9</f>
        <v/>
      </c>
      <c r="S9">
        <f>SUMPRODUCT(($B$13:$B$22=$R$9)*ISNUMBER($C$13:$C$22)*ISNUMBER($D$13:$D$22))+SUMPRODUCT(($E$13:$E$22=$R$9)*ISNUMBER($C$13:$C$22)*ISNUMBER($D$13:$D$22))</f>
        <v/>
      </c>
      <c r="T9">
        <f>SUMPRODUCT(($B$13:$B$22=$R$9)*ISNUMBER($C$13:$C$22)*ISNUMBER($D$13:$D$22)*($C$13:$C$22&gt;$D$13:$D$22))+SUMPRODUCT(($E$13:$E$22=$R$9)*ISNUMBER($C$13:$C$22)*ISNUMBER($D$13:$D$22)*($D$13:$D$22&gt;$C$13:$C$22))</f>
        <v/>
      </c>
      <c r="U9">
        <f>SUMPRODUCT(($B$13:$B$22=$R$9)*ISNUMBER($C$13:$C$22)*ISNUMBER($D$13:$D$22)*($C$13:$C$22=$D$13:$D$22))+SUMPRODUCT(($E$13:$E$22=$R$9)*ISNUMBER($C$13:$C$22)*ISNUMBER($D$13:$D$22)*($C$13:$C$22=$D$13:$D$22))</f>
        <v/>
      </c>
      <c r="V9">
        <f>S9-T9-U9</f>
        <v/>
      </c>
      <c r="W9">
        <f>SUMPRODUCT(($B$13:$B$22=$R$9)*ISNUMBER($C$13:$C$22)*ISNUMBER($D$13:$D$22)*$C$13:$C$22)+SUMPRODUCT(($E$13:$E$22=$R$9)*ISNUMBER($C$13:$C$22)*ISNUMBER($D$13:$D$22)*$D$13:$D$22)</f>
        <v/>
      </c>
      <c r="X9">
        <f>SUMPRODUCT(($B$13:$B$22=$R$9)*ISNUMBER($C$13:$C$22)*ISNUMBER($D$13:$D$22)*$D$13:$D$22)+SUMPRODUCT(($E$13:$E$22=$R$9)*ISNUMBER($C$13:$C$22)*ISNUMBER($D$13:$D$22)*$C$13:$C$22)</f>
        <v/>
      </c>
      <c r="Y9">
        <f>3*T9+U9</f>
        <v/>
      </c>
      <c r="Z9">
        <f>Y9*1000000+(W9-X9+1000)*1000+W9+(6-4)/100</f>
        <v/>
      </c>
    </row>
    <row r="10">
      <c r="A10" s="5" t="n">
        <v>5</v>
      </c>
      <c r="B10" s="6" t="inlineStr">
        <is>
          <t>Équipe 5</t>
        </is>
      </c>
      <c r="G10" s="7" t="n">
        <v>5</v>
      </c>
      <c r="H10" s="8">
        <f>INDEX($R$6:$R$10,MATCH(LARGE($Z$6:$Z$10,5),$Z$6:$Z$10,0))</f>
        <v/>
      </c>
      <c r="I10" s="5">
        <f>INDEX($S$6:$S$10,MATCH(LARGE($Z$6:$Z$10,5),$Z$6:$Z$10,0))</f>
        <v/>
      </c>
      <c r="J10" s="5">
        <f>INDEX($T$6:$T$10,MATCH(LARGE($Z$6:$Z$10,5),$Z$6:$Z$10,0))</f>
        <v/>
      </c>
      <c r="K10" s="5">
        <f>INDEX($U$6:$U$10,MATCH(LARGE($Z$6:$Z$10,5),$Z$6:$Z$10,0))</f>
        <v/>
      </c>
      <c r="L10" s="5">
        <f>INDEX($V$6:$V$10,MATCH(LARGE($Z$6:$Z$10,5),$Z$6:$Z$10,0))</f>
        <v/>
      </c>
      <c r="M10" s="5">
        <f>INDEX($W$6:$W$10,MATCH(LARGE($Z$6:$Z$10,5),$Z$6:$Z$10,0))</f>
        <v/>
      </c>
      <c r="N10" s="5">
        <f>INDEX($X$6:$X$10,MATCH(LARGE($Z$6:$Z$10,5),$Z$6:$Z$10,0))</f>
        <v/>
      </c>
      <c r="O10" s="5">
        <f>M10-N10</f>
        <v/>
      </c>
      <c r="P10" s="7">
        <f>INDEX($Y$6:$Y$10,MATCH(LARGE($Z$6:$Z$10,5),$Z$6:$Z$10,0))</f>
        <v/>
      </c>
      <c r="R10">
        <f>$B$10</f>
        <v/>
      </c>
      <c r="S10">
        <f>SUMPRODUCT(($B$13:$B$22=$R$10)*ISNUMBER($C$13:$C$22)*ISNUMBER($D$13:$D$22))+SUMPRODUCT(($E$13:$E$22=$R$10)*ISNUMBER($C$13:$C$22)*ISNUMBER($D$13:$D$22))</f>
        <v/>
      </c>
      <c r="T10">
        <f>SUMPRODUCT(($B$13:$B$22=$R$10)*ISNUMBER($C$13:$C$22)*ISNUMBER($D$13:$D$22)*($C$13:$C$22&gt;$D$13:$D$22))+SUMPRODUCT(($E$13:$E$22=$R$10)*ISNUMBER($C$13:$C$22)*ISNUMBER($D$13:$D$22)*($D$13:$D$22&gt;$C$13:$C$22))</f>
        <v/>
      </c>
      <c r="U10">
        <f>SUMPRODUCT(($B$13:$B$22=$R$10)*ISNUMBER($C$13:$C$22)*ISNUMBER($D$13:$D$22)*($C$13:$C$22=$D$13:$D$22))+SUMPRODUCT(($E$13:$E$22=$R$10)*ISNUMBER($C$13:$C$22)*ISNUMBER($D$13:$D$22)*($C$13:$C$22=$D$13:$D$22))</f>
        <v/>
      </c>
      <c r="V10">
        <f>S10-T10-U10</f>
        <v/>
      </c>
      <c r="W10">
        <f>SUMPRODUCT(($B$13:$B$22=$R$10)*ISNUMBER($C$13:$C$22)*ISNUMBER($D$13:$D$22)*$C$13:$C$22)+SUMPRODUCT(($E$13:$E$22=$R$10)*ISNUMBER($C$13:$C$22)*ISNUMBER($D$13:$D$22)*$D$13:$D$22)</f>
        <v/>
      </c>
      <c r="X10">
        <f>SUMPRODUCT(($B$13:$B$22=$R$10)*ISNUMBER($C$13:$C$22)*ISNUMBER($D$13:$D$22)*$D$13:$D$22)+SUMPRODUCT(($E$13:$E$22=$R$10)*ISNUMBER($C$13:$C$22)*ISNUMBER($D$13:$D$22)*$C$13:$C$22)</f>
        <v/>
      </c>
      <c r="Y10">
        <f>3*T10+U10</f>
        <v/>
      </c>
      <c r="Z10">
        <f>Y10*1000000+(W10-X10+1000)*1000+W10+(6-5)/100</f>
        <v/>
      </c>
    </row>
    <row r="12">
      <c r="A12" s="4" t="inlineStr">
        <is>
          <t>Match</t>
        </is>
      </c>
      <c r="B12" s="4" t="inlineStr">
        <is>
          <t>Équipe A</t>
        </is>
      </c>
      <c r="C12" s="4" t="inlineStr">
        <is>
          <t>Score A</t>
        </is>
      </c>
      <c r="D12" s="4" t="inlineStr">
        <is>
          <t>Score B</t>
        </is>
      </c>
      <c r="E12" s="4" t="inlineStr">
        <is>
          <t>Équipe B</t>
        </is>
      </c>
    </row>
    <row r="13">
      <c r="A13" s="5" t="n">
        <v>1</v>
      </c>
      <c r="B13" s="5">
        <f>$B$7</f>
        <v/>
      </c>
      <c r="C13" s="9" t="n"/>
      <c r="D13" s="9" t="n"/>
      <c r="E13" s="5">
        <f>$B$10</f>
        <v/>
      </c>
    </row>
    <row r="14">
      <c r="A14" s="5" t="n">
        <v>2</v>
      </c>
      <c r="B14" s="5">
        <f>$B$8</f>
        <v/>
      </c>
      <c r="C14" s="9" t="n"/>
      <c r="D14" s="9" t="n"/>
      <c r="E14" s="5">
        <f>$B$9</f>
        <v/>
      </c>
    </row>
    <row r="15">
      <c r="A15" s="5" t="n">
        <v>3</v>
      </c>
      <c r="B15" s="5">
        <f>$B$6</f>
        <v/>
      </c>
      <c r="C15" s="9" t="n"/>
      <c r="D15" s="9" t="n"/>
      <c r="E15" s="5">
        <f>$B$10</f>
        <v/>
      </c>
    </row>
    <row r="16">
      <c r="A16" s="5" t="n">
        <v>4</v>
      </c>
      <c r="B16" s="5">
        <f>$B$7</f>
        <v/>
      </c>
      <c r="C16" s="9" t="n"/>
      <c r="D16" s="9" t="n"/>
      <c r="E16" s="5">
        <f>$B$8</f>
        <v/>
      </c>
    </row>
    <row r="17">
      <c r="A17" s="5" t="n">
        <v>5</v>
      </c>
      <c r="B17" s="5">
        <f>$B$6</f>
        <v/>
      </c>
      <c r="C17" s="9" t="n"/>
      <c r="D17" s="9" t="n"/>
      <c r="E17" s="5">
        <f>$B$9</f>
        <v/>
      </c>
    </row>
    <row r="18">
      <c r="A18" s="5" t="n">
        <v>6</v>
      </c>
      <c r="B18" s="5">
        <f>$B$8</f>
        <v/>
      </c>
      <c r="C18" s="9" t="n"/>
      <c r="D18" s="9" t="n"/>
      <c r="E18" s="5">
        <f>$B$10</f>
        <v/>
      </c>
    </row>
    <row r="19">
      <c r="A19" s="5" t="n">
        <v>7</v>
      </c>
      <c r="B19" s="5">
        <f>$B$7</f>
        <v/>
      </c>
      <c r="C19" s="9" t="n"/>
      <c r="D19" s="9" t="n"/>
      <c r="E19" s="5">
        <f>$B$9</f>
        <v/>
      </c>
    </row>
    <row r="20">
      <c r="A20" s="5" t="n">
        <v>8</v>
      </c>
      <c r="B20" s="5">
        <f>$B$6</f>
        <v/>
      </c>
      <c r="C20" s="9" t="n"/>
      <c r="D20" s="9" t="n"/>
      <c r="E20" s="5">
        <f>$B$8</f>
        <v/>
      </c>
    </row>
    <row r="21">
      <c r="A21" s="5" t="n">
        <v>9</v>
      </c>
      <c r="B21" s="5">
        <f>$B$9</f>
        <v/>
      </c>
      <c r="C21" s="9" t="n"/>
      <c r="D21" s="9" t="n"/>
      <c r="E21" s="5">
        <f>$B$10</f>
        <v/>
      </c>
    </row>
    <row r="22">
      <c r="A22" s="5" t="n">
        <v>10</v>
      </c>
      <c r="B22" s="5">
        <f>$B$6</f>
        <v/>
      </c>
      <c r="C22" s="9" t="n"/>
      <c r="D22" s="9" t="n"/>
      <c r="E22" s="5">
        <f>$B$7</f>
        <v/>
      </c>
    </row>
    <row r="24">
      <c r="A24" s="10" t="inlineStr">
        <is>
          <t>Laissez Kickerly remplir ce tableau à votre place : https://www.kickerly.app/tournoi/creation</t>
        </is>
      </c>
    </row>
  </sheetData>
  <dataValidations count="1">
    <dataValidation sqref="C13:D22" showDropDown="0" showInputMessage="0" showErrorMessage="1" allowBlank="0" error="Saisissez un score entier entre 0 et 99." type="whole" operator="between">
      <formula1>0</formula1>
      <formula2>99</formula2>
    </dataValidation>
  </dataValidations>
  <hyperlinks>
    <hyperlink xmlns:r="http://schemas.openxmlformats.org/officeDocument/2006/relationships" ref="A24" r:id="rId1"/>
  </hyperlink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9" customWidth="1" min="3" max="3"/>
    <col width="9" customWidth="1" min="4" max="4"/>
    <col width="24" customWidth="1" min="5" max="5"/>
    <col width="3" customWidth="1" min="6" max="6"/>
    <col width="7" customWidth="1" min="7" max="7"/>
    <col width="24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>
      <c r="A1" s="1" t="inlineStr">
        <is>
          <t>Tableau de tournoi de baby-foot : 6 équipes - poule unique</t>
        </is>
      </c>
    </row>
    <row r="2">
      <c r="A2" s="2" t="inlineStr">
        <is>
          <t>Cellules jaunes : saisissez les noms (tous différents) puis les scores. Le classement se met à jour tout seul. Victoire 3 pts, nul 1 pt, défaite 0 ; égalité : différence de buts, puis buts marqués.</t>
        </is>
      </c>
    </row>
    <row r="4">
      <c r="A4" s="3" t="inlineStr">
        <is>
          <t>Poule</t>
        </is>
      </c>
    </row>
    <row r="5">
      <c r="A5" s="4" t="inlineStr">
        <is>
          <t>N°</t>
        </is>
      </c>
      <c r="B5" s="4" t="inlineStr">
        <is>
          <t>Nom de l'équipe</t>
        </is>
      </c>
      <c r="G5" s="4" t="inlineStr">
        <is>
          <t>Rang</t>
        </is>
      </c>
      <c r="H5" s="4" t="inlineStr">
        <is>
          <t>Équipe</t>
        </is>
      </c>
      <c r="I5" s="4" t="inlineStr">
        <is>
          <t>J</t>
        </is>
      </c>
      <c r="J5" s="4" t="inlineStr">
        <is>
          <t>G</t>
        </is>
      </c>
      <c r="K5" s="4" t="inlineStr">
        <is>
          <t>N</t>
        </is>
      </c>
      <c r="L5" s="4" t="inlineStr">
        <is>
          <t>P</t>
        </is>
      </c>
      <c r="M5" s="4" t="inlineStr">
        <is>
          <t>BP</t>
        </is>
      </c>
      <c r="N5" s="4" t="inlineStr">
        <is>
          <t>BC</t>
        </is>
      </c>
      <c r="O5" s="4" t="inlineStr">
        <is>
          <t>Diff</t>
        </is>
      </c>
      <c r="P5" s="4" t="inlineStr">
        <is>
          <t>Pts</t>
        </is>
      </c>
      <c r="R5" s="4" t="inlineStr">
        <is>
          <t>Équipe</t>
        </is>
      </c>
      <c r="S5" s="4" t="inlineStr">
        <is>
          <t>J</t>
        </is>
      </c>
      <c r="T5" s="4" t="inlineStr">
        <is>
          <t>G</t>
        </is>
      </c>
      <c r="U5" s="4" t="inlineStr">
        <is>
          <t>N</t>
        </is>
      </c>
      <c r="V5" s="4" t="inlineStr">
        <is>
          <t>P</t>
        </is>
      </c>
      <c r="W5" s="4" t="inlineStr">
        <is>
          <t>BP</t>
        </is>
      </c>
      <c r="X5" s="4" t="inlineStr">
        <is>
          <t>BC</t>
        </is>
      </c>
      <c r="Y5" s="4" t="inlineStr">
        <is>
          <t>Pts</t>
        </is>
      </c>
      <c r="Z5" s="4" t="inlineStr">
        <is>
          <t>Clé</t>
        </is>
      </c>
    </row>
    <row r="6">
      <c r="A6" s="5" t="n">
        <v>1</v>
      </c>
      <c r="B6" s="6" t="inlineStr">
        <is>
          <t>Équipe 1</t>
        </is>
      </c>
      <c r="G6" s="7" t="n">
        <v>1</v>
      </c>
      <c r="H6" s="8">
        <f>INDEX($R$6:$R$11,MATCH(LARGE($Z$6:$Z$11,1),$Z$6:$Z$11,0))</f>
        <v/>
      </c>
      <c r="I6" s="5">
        <f>INDEX($S$6:$S$11,MATCH(LARGE($Z$6:$Z$11,1),$Z$6:$Z$11,0))</f>
        <v/>
      </c>
      <c r="J6" s="5">
        <f>INDEX($T$6:$T$11,MATCH(LARGE($Z$6:$Z$11,1),$Z$6:$Z$11,0))</f>
        <v/>
      </c>
      <c r="K6" s="5">
        <f>INDEX($U$6:$U$11,MATCH(LARGE($Z$6:$Z$11,1),$Z$6:$Z$11,0))</f>
        <v/>
      </c>
      <c r="L6" s="5">
        <f>INDEX($V$6:$V$11,MATCH(LARGE($Z$6:$Z$11,1),$Z$6:$Z$11,0))</f>
        <v/>
      </c>
      <c r="M6" s="5">
        <f>INDEX($W$6:$W$11,MATCH(LARGE($Z$6:$Z$11,1),$Z$6:$Z$11,0))</f>
        <v/>
      </c>
      <c r="N6" s="5">
        <f>INDEX($X$6:$X$11,MATCH(LARGE($Z$6:$Z$11,1),$Z$6:$Z$11,0))</f>
        <v/>
      </c>
      <c r="O6" s="5">
        <f>M6-N6</f>
        <v/>
      </c>
      <c r="P6" s="7">
        <f>INDEX($Y$6:$Y$11,MATCH(LARGE($Z$6:$Z$11,1),$Z$6:$Z$11,0))</f>
        <v/>
      </c>
      <c r="R6">
        <f>$B$6</f>
        <v/>
      </c>
      <c r="S6">
        <f>SUMPRODUCT(($B$14:$B$28=$R$6)*ISNUMBER($C$14:$C$28)*ISNUMBER($D$14:$D$28))+SUMPRODUCT(($E$14:$E$28=$R$6)*ISNUMBER($C$14:$C$28)*ISNUMBER($D$14:$D$28))</f>
        <v/>
      </c>
      <c r="T6">
        <f>SUMPRODUCT(($B$14:$B$28=$R$6)*ISNUMBER($C$14:$C$28)*ISNUMBER($D$14:$D$28)*($C$14:$C$28&gt;$D$14:$D$28))+SUMPRODUCT(($E$14:$E$28=$R$6)*ISNUMBER($C$14:$C$28)*ISNUMBER($D$14:$D$28)*($D$14:$D$28&gt;$C$14:$C$28))</f>
        <v/>
      </c>
      <c r="U6">
        <f>SUMPRODUCT(($B$14:$B$28=$R$6)*ISNUMBER($C$14:$C$28)*ISNUMBER($D$14:$D$28)*($C$14:$C$28=$D$14:$D$28))+SUMPRODUCT(($E$14:$E$28=$R$6)*ISNUMBER($C$14:$C$28)*ISNUMBER($D$14:$D$28)*($C$14:$C$28=$D$14:$D$28))</f>
        <v/>
      </c>
      <c r="V6">
        <f>S6-T6-U6</f>
        <v/>
      </c>
      <c r="W6">
        <f>SUMPRODUCT(($B$14:$B$28=$R$6)*ISNUMBER($C$14:$C$28)*ISNUMBER($D$14:$D$28)*$C$14:$C$28)+SUMPRODUCT(($E$14:$E$28=$R$6)*ISNUMBER($C$14:$C$28)*ISNUMBER($D$14:$D$28)*$D$14:$D$28)</f>
        <v/>
      </c>
      <c r="X6">
        <f>SUMPRODUCT(($B$14:$B$28=$R$6)*ISNUMBER($C$14:$C$28)*ISNUMBER($D$14:$D$28)*$D$14:$D$28)+SUMPRODUCT(($E$14:$E$28=$R$6)*ISNUMBER($C$14:$C$28)*ISNUMBER($D$14:$D$28)*$C$14:$C$28)</f>
        <v/>
      </c>
      <c r="Y6">
        <f>3*T6+U6</f>
        <v/>
      </c>
      <c r="Z6">
        <f>Y6*1000000+(W6-X6+1000)*1000+W6+(7-1)/100</f>
        <v/>
      </c>
    </row>
    <row r="7">
      <c r="A7" s="5" t="n">
        <v>2</v>
      </c>
      <c r="B7" s="6" t="inlineStr">
        <is>
          <t>Équipe 2</t>
        </is>
      </c>
      <c r="G7" s="7" t="n">
        <v>2</v>
      </c>
      <c r="H7" s="8">
        <f>INDEX($R$6:$R$11,MATCH(LARGE($Z$6:$Z$11,2),$Z$6:$Z$11,0))</f>
        <v/>
      </c>
      <c r="I7" s="5">
        <f>INDEX($S$6:$S$11,MATCH(LARGE($Z$6:$Z$11,2),$Z$6:$Z$11,0))</f>
        <v/>
      </c>
      <c r="J7" s="5">
        <f>INDEX($T$6:$T$11,MATCH(LARGE($Z$6:$Z$11,2),$Z$6:$Z$11,0))</f>
        <v/>
      </c>
      <c r="K7" s="5">
        <f>INDEX($U$6:$U$11,MATCH(LARGE($Z$6:$Z$11,2),$Z$6:$Z$11,0))</f>
        <v/>
      </c>
      <c r="L7" s="5">
        <f>INDEX($V$6:$V$11,MATCH(LARGE($Z$6:$Z$11,2),$Z$6:$Z$11,0))</f>
        <v/>
      </c>
      <c r="M7" s="5">
        <f>INDEX($W$6:$W$11,MATCH(LARGE($Z$6:$Z$11,2),$Z$6:$Z$11,0))</f>
        <v/>
      </c>
      <c r="N7" s="5">
        <f>INDEX($X$6:$X$11,MATCH(LARGE($Z$6:$Z$11,2),$Z$6:$Z$11,0))</f>
        <v/>
      </c>
      <c r="O7" s="5">
        <f>M7-N7</f>
        <v/>
      </c>
      <c r="P7" s="7">
        <f>INDEX($Y$6:$Y$11,MATCH(LARGE($Z$6:$Z$11,2),$Z$6:$Z$11,0))</f>
        <v/>
      </c>
      <c r="R7">
        <f>$B$7</f>
        <v/>
      </c>
      <c r="S7">
        <f>SUMPRODUCT(($B$14:$B$28=$R$7)*ISNUMBER($C$14:$C$28)*ISNUMBER($D$14:$D$28))+SUMPRODUCT(($E$14:$E$28=$R$7)*ISNUMBER($C$14:$C$28)*ISNUMBER($D$14:$D$28))</f>
        <v/>
      </c>
      <c r="T7">
        <f>SUMPRODUCT(($B$14:$B$28=$R$7)*ISNUMBER($C$14:$C$28)*ISNUMBER($D$14:$D$28)*($C$14:$C$28&gt;$D$14:$D$28))+SUMPRODUCT(($E$14:$E$28=$R$7)*ISNUMBER($C$14:$C$28)*ISNUMBER($D$14:$D$28)*($D$14:$D$28&gt;$C$14:$C$28))</f>
        <v/>
      </c>
      <c r="U7">
        <f>SUMPRODUCT(($B$14:$B$28=$R$7)*ISNUMBER($C$14:$C$28)*ISNUMBER($D$14:$D$28)*($C$14:$C$28=$D$14:$D$28))+SUMPRODUCT(($E$14:$E$28=$R$7)*ISNUMBER($C$14:$C$28)*ISNUMBER($D$14:$D$28)*($C$14:$C$28=$D$14:$D$28))</f>
        <v/>
      </c>
      <c r="V7">
        <f>S7-T7-U7</f>
        <v/>
      </c>
      <c r="W7">
        <f>SUMPRODUCT(($B$14:$B$28=$R$7)*ISNUMBER($C$14:$C$28)*ISNUMBER($D$14:$D$28)*$C$14:$C$28)+SUMPRODUCT(($E$14:$E$28=$R$7)*ISNUMBER($C$14:$C$28)*ISNUMBER($D$14:$D$28)*$D$14:$D$28)</f>
        <v/>
      </c>
      <c r="X7">
        <f>SUMPRODUCT(($B$14:$B$28=$R$7)*ISNUMBER($C$14:$C$28)*ISNUMBER($D$14:$D$28)*$D$14:$D$28)+SUMPRODUCT(($E$14:$E$28=$R$7)*ISNUMBER($C$14:$C$28)*ISNUMBER($D$14:$D$28)*$C$14:$C$28)</f>
        <v/>
      </c>
      <c r="Y7">
        <f>3*T7+U7</f>
        <v/>
      </c>
      <c r="Z7">
        <f>Y7*1000000+(W7-X7+1000)*1000+W7+(7-2)/100</f>
        <v/>
      </c>
    </row>
    <row r="8">
      <c r="A8" s="5" t="n">
        <v>3</v>
      </c>
      <c r="B8" s="6" t="inlineStr">
        <is>
          <t>Équipe 3</t>
        </is>
      </c>
      <c r="G8" s="7" t="n">
        <v>3</v>
      </c>
      <c r="H8" s="8">
        <f>INDEX($R$6:$R$11,MATCH(LARGE($Z$6:$Z$11,3),$Z$6:$Z$11,0))</f>
        <v/>
      </c>
      <c r="I8" s="5">
        <f>INDEX($S$6:$S$11,MATCH(LARGE($Z$6:$Z$11,3),$Z$6:$Z$11,0))</f>
        <v/>
      </c>
      <c r="J8" s="5">
        <f>INDEX($T$6:$T$11,MATCH(LARGE($Z$6:$Z$11,3),$Z$6:$Z$11,0))</f>
        <v/>
      </c>
      <c r="K8" s="5">
        <f>INDEX($U$6:$U$11,MATCH(LARGE($Z$6:$Z$11,3),$Z$6:$Z$11,0))</f>
        <v/>
      </c>
      <c r="L8" s="5">
        <f>INDEX($V$6:$V$11,MATCH(LARGE($Z$6:$Z$11,3),$Z$6:$Z$11,0))</f>
        <v/>
      </c>
      <c r="M8" s="5">
        <f>INDEX($W$6:$W$11,MATCH(LARGE($Z$6:$Z$11,3),$Z$6:$Z$11,0))</f>
        <v/>
      </c>
      <c r="N8" s="5">
        <f>INDEX($X$6:$X$11,MATCH(LARGE($Z$6:$Z$11,3),$Z$6:$Z$11,0))</f>
        <v/>
      </c>
      <c r="O8" s="5">
        <f>M8-N8</f>
        <v/>
      </c>
      <c r="P8" s="7">
        <f>INDEX($Y$6:$Y$11,MATCH(LARGE($Z$6:$Z$11,3),$Z$6:$Z$11,0))</f>
        <v/>
      </c>
      <c r="R8">
        <f>$B$8</f>
        <v/>
      </c>
      <c r="S8">
        <f>SUMPRODUCT(($B$14:$B$28=$R$8)*ISNUMBER($C$14:$C$28)*ISNUMBER($D$14:$D$28))+SUMPRODUCT(($E$14:$E$28=$R$8)*ISNUMBER($C$14:$C$28)*ISNUMBER($D$14:$D$28))</f>
        <v/>
      </c>
      <c r="T8">
        <f>SUMPRODUCT(($B$14:$B$28=$R$8)*ISNUMBER($C$14:$C$28)*ISNUMBER($D$14:$D$28)*($C$14:$C$28&gt;$D$14:$D$28))+SUMPRODUCT(($E$14:$E$28=$R$8)*ISNUMBER($C$14:$C$28)*ISNUMBER($D$14:$D$28)*($D$14:$D$28&gt;$C$14:$C$28))</f>
        <v/>
      </c>
      <c r="U8">
        <f>SUMPRODUCT(($B$14:$B$28=$R$8)*ISNUMBER($C$14:$C$28)*ISNUMBER($D$14:$D$28)*($C$14:$C$28=$D$14:$D$28))+SUMPRODUCT(($E$14:$E$28=$R$8)*ISNUMBER($C$14:$C$28)*ISNUMBER($D$14:$D$28)*($C$14:$C$28=$D$14:$D$28))</f>
        <v/>
      </c>
      <c r="V8">
        <f>S8-T8-U8</f>
        <v/>
      </c>
      <c r="W8">
        <f>SUMPRODUCT(($B$14:$B$28=$R$8)*ISNUMBER($C$14:$C$28)*ISNUMBER($D$14:$D$28)*$C$14:$C$28)+SUMPRODUCT(($E$14:$E$28=$R$8)*ISNUMBER($C$14:$C$28)*ISNUMBER($D$14:$D$28)*$D$14:$D$28)</f>
        <v/>
      </c>
      <c r="X8">
        <f>SUMPRODUCT(($B$14:$B$28=$R$8)*ISNUMBER($C$14:$C$28)*ISNUMBER($D$14:$D$28)*$D$14:$D$28)+SUMPRODUCT(($E$14:$E$28=$R$8)*ISNUMBER($C$14:$C$28)*ISNUMBER($D$14:$D$28)*$C$14:$C$28)</f>
        <v/>
      </c>
      <c r="Y8">
        <f>3*T8+U8</f>
        <v/>
      </c>
      <c r="Z8">
        <f>Y8*1000000+(W8-X8+1000)*1000+W8+(7-3)/100</f>
        <v/>
      </c>
    </row>
    <row r="9">
      <c r="A9" s="5" t="n">
        <v>4</v>
      </c>
      <c r="B9" s="6" t="inlineStr">
        <is>
          <t>Équipe 4</t>
        </is>
      </c>
      <c r="G9" s="7" t="n">
        <v>4</v>
      </c>
      <c r="H9" s="8">
        <f>INDEX($R$6:$R$11,MATCH(LARGE($Z$6:$Z$11,4),$Z$6:$Z$11,0))</f>
        <v/>
      </c>
      <c r="I9" s="5">
        <f>INDEX($S$6:$S$11,MATCH(LARGE($Z$6:$Z$11,4),$Z$6:$Z$11,0))</f>
        <v/>
      </c>
      <c r="J9" s="5">
        <f>INDEX($T$6:$T$11,MATCH(LARGE($Z$6:$Z$11,4),$Z$6:$Z$11,0))</f>
        <v/>
      </c>
      <c r="K9" s="5">
        <f>INDEX($U$6:$U$11,MATCH(LARGE($Z$6:$Z$11,4),$Z$6:$Z$11,0))</f>
        <v/>
      </c>
      <c r="L9" s="5">
        <f>INDEX($V$6:$V$11,MATCH(LARGE($Z$6:$Z$11,4),$Z$6:$Z$11,0))</f>
        <v/>
      </c>
      <c r="M9" s="5">
        <f>INDEX($W$6:$W$11,MATCH(LARGE($Z$6:$Z$11,4),$Z$6:$Z$11,0))</f>
        <v/>
      </c>
      <c r="N9" s="5">
        <f>INDEX($X$6:$X$11,MATCH(LARGE($Z$6:$Z$11,4),$Z$6:$Z$11,0))</f>
        <v/>
      </c>
      <c r="O9" s="5">
        <f>M9-N9</f>
        <v/>
      </c>
      <c r="P9" s="7">
        <f>INDEX($Y$6:$Y$11,MATCH(LARGE($Z$6:$Z$11,4),$Z$6:$Z$11,0))</f>
        <v/>
      </c>
      <c r="R9">
        <f>$B$9</f>
        <v/>
      </c>
      <c r="S9">
        <f>SUMPRODUCT(($B$14:$B$28=$R$9)*ISNUMBER($C$14:$C$28)*ISNUMBER($D$14:$D$28))+SUMPRODUCT(($E$14:$E$28=$R$9)*ISNUMBER($C$14:$C$28)*ISNUMBER($D$14:$D$28))</f>
        <v/>
      </c>
      <c r="T9">
        <f>SUMPRODUCT(($B$14:$B$28=$R$9)*ISNUMBER($C$14:$C$28)*ISNUMBER($D$14:$D$28)*($C$14:$C$28&gt;$D$14:$D$28))+SUMPRODUCT(($E$14:$E$28=$R$9)*ISNUMBER($C$14:$C$28)*ISNUMBER($D$14:$D$28)*($D$14:$D$28&gt;$C$14:$C$28))</f>
        <v/>
      </c>
      <c r="U9">
        <f>SUMPRODUCT(($B$14:$B$28=$R$9)*ISNUMBER($C$14:$C$28)*ISNUMBER($D$14:$D$28)*($C$14:$C$28=$D$14:$D$28))+SUMPRODUCT(($E$14:$E$28=$R$9)*ISNUMBER($C$14:$C$28)*ISNUMBER($D$14:$D$28)*($C$14:$C$28=$D$14:$D$28))</f>
        <v/>
      </c>
      <c r="V9">
        <f>S9-T9-U9</f>
        <v/>
      </c>
      <c r="W9">
        <f>SUMPRODUCT(($B$14:$B$28=$R$9)*ISNUMBER($C$14:$C$28)*ISNUMBER($D$14:$D$28)*$C$14:$C$28)+SUMPRODUCT(($E$14:$E$28=$R$9)*ISNUMBER($C$14:$C$28)*ISNUMBER($D$14:$D$28)*$D$14:$D$28)</f>
        <v/>
      </c>
      <c r="X9">
        <f>SUMPRODUCT(($B$14:$B$28=$R$9)*ISNUMBER($C$14:$C$28)*ISNUMBER($D$14:$D$28)*$D$14:$D$28)+SUMPRODUCT(($E$14:$E$28=$R$9)*ISNUMBER($C$14:$C$28)*ISNUMBER($D$14:$D$28)*$C$14:$C$28)</f>
        <v/>
      </c>
      <c r="Y9">
        <f>3*T9+U9</f>
        <v/>
      </c>
      <c r="Z9">
        <f>Y9*1000000+(W9-X9+1000)*1000+W9+(7-4)/100</f>
        <v/>
      </c>
    </row>
    <row r="10">
      <c r="A10" s="5" t="n">
        <v>5</v>
      </c>
      <c r="B10" s="6" t="inlineStr">
        <is>
          <t>Équipe 5</t>
        </is>
      </c>
      <c r="G10" s="7" t="n">
        <v>5</v>
      </c>
      <c r="H10" s="8">
        <f>INDEX($R$6:$R$11,MATCH(LARGE($Z$6:$Z$11,5),$Z$6:$Z$11,0))</f>
        <v/>
      </c>
      <c r="I10" s="5">
        <f>INDEX($S$6:$S$11,MATCH(LARGE($Z$6:$Z$11,5),$Z$6:$Z$11,0))</f>
        <v/>
      </c>
      <c r="J10" s="5">
        <f>INDEX($T$6:$T$11,MATCH(LARGE($Z$6:$Z$11,5),$Z$6:$Z$11,0))</f>
        <v/>
      </c>
      <c r="K10" s="5">
        <f>INDEX($U$6:$U$11,MATCH(LARGE($Z$6:$Z$11,5),$Z$6:$Z$11,0))</f>
        <v/>
      </c>
      <c r="L10" s="5">
        <f>INDEX($V$6:$V$11,MATCH(LARGE($Z$6:$Z$11,5),$Z$6:$Z$11,0))</f>
        <v/>
      </c>
      <c r="M10" s="5">
        <f>INDEX($W$6:$W$11,MATCH(LARGE($Z$6:$Z$11,5),$Z$6:$Z$11,0))</f>
        <v/>
      </c>
      <c r="N10" s="5">
        <f>INDEX($X$6:$X$11,MATCH(LARGE($Z$6:$Z$11,5),$Z$6:$Z$11,0))</f>
        <v/>
      </c>
      <c r="O10" s="5">
        <f>M10-N10</f>
        <v/>
      </c>
      <c r="P10" s="7">
        <f>INDEX($Y$6:$Y$11,MATCH(LARGE($Z$6:$Z$11,5),$Z$6:$Z$11,0))</f>
        <v/>
      </c>
      <c r="R10">
        <f>$B$10</f>
        <v/>
      </c>
      <c r="S10">
        <f>SUMPRODUCT(($B$14:$B$28=$R$10)*ISNUMBER($C$14:$C$28)*ISNUMBER($D$14:$D$28))+SUMPRODUCT(($E$14:$E$28=$R$10)*ISNUMBER($C$14:$C$28)*ISNUMBER($D$14:$D$28))</f>
        <v/>
      </c>
      <c r="T10">
        <f>SUMPRODUCT(($B$14:$B$28=$R$10)*ISNUMBER($C$14:$C$28)*ISNUMBER($D$14:$D$28)*($C$14:$C$28&gt;$D$14:$D$28))+SUMPRODUCT(($E$14:$E$28=$R$10)*ISNUMBER($C$14:$C$28)*ISNUMBER($D$14:$D$28)*($D$14:$D$28&gt;$C$14:$C$28))</f>
        <v/>
      </c>
      <c r="U10">
        <f>SUMPRODUCT(($B$14:$B$28=$R$10)*ISNUMBER($C$14:$C$28)*ISNUMBER($D$14:$D$28)*($C$14:$C$28=$D$14:$D$28))+SUMPRODUCT(($E$14:$E$28=$R$10)*ISNUMBER($C$14:$C$28)*ISNUMBER($D$14:$D$28)*($C$14:$C$28=$D$14:$D$28))</f>
        <v/>
      </c>
      <c r="V10">
        <f>S10-T10-U10</f>
        <v/>
      </c>
      <c r="W10">
        <f>SUMPRODUCT(($B$14:$B$28=$R$10)*ISNUMBER($C$14:$C$28)*ISNUMBER($D$14:$D$28)*$C$14:$C$28)+SUMPRODUCT(($E$14:$E$28=$R$10)*ISNUMBER($C$14:$C$28)*ISNUMBER($D$14:$D$28)*$D$14:$D$28)</f>
        <v/>
      </c>
      <c r="X10">
        <f>SUMPRODUCT(($B$14:$B$28=$R$10)*ISNUMBER($C$14:$C$28)*ISNUMBER($D$14:$D$28)*$D$14:$D$28)+SUMPRODUCT(($E$14:$E$28=$R$10)*ISNUMBER($C$14:$C$28)*ISNUMBER($D$14:$D$28)*$C$14:$C$28)</f>
        <v/>
      </c>
      <c r="Y10">
        <f>3*T10+U10</f>
        <v/>
      </c>
      <c r="Z10">
        <f>Y10*1000000+(W10-X10+1000)*1000+W10+(7-5)/100</f>
        <v/>
      </c>
    </row>
    <row r="11">
      <c r="A11" s="5" t="n">
        <v>6</v>
      </c>
      <c r="B11" s="6" t="inlineStr">
        <is>
          <t>Équipe 6</t>
        </is>
      </c>
      <c r="G11" s="7" t="n">
        <v>6</v>
      </c>
      <c r="H11" s="8">
        <f>INDEX($R$6:$R$11,MATCH(LARGE($Z$6:$Z$11,6),$Z$6:$Z$11,0))</f>
        <v/>
      </c>
      <c r="I11" s="5">
        <f>INDEX($S$6:$S$11,MATCH(LARGE($Z$6:$Z$11,6),$Z$6:$Z$11,0))</f>
        <v/>
      </c>
      <c r="J11" s="5">
        <f>INDEX($T$6:$T$11,MATCH(LARGE($Z$6:$Z$11,6),$Z$6:$Z$11,0))</f>
        <v/>
      </c>
      <c r="K11" s="5">
        <f>INDEX($U$6:$U$11,MATCH(LARGE($Z$6:$Z$11,6),$Z$6:$Z$11,0))</f>
        <v/>
      </c>
      <c r="L11" s="5">
        <f>INDEX($V$6:$V$11,MATCH(LARGE($Z$6:$Z$11,6),$Z$6:$Z$11,0))</f>
        <v/>
      </c>
      <c r="M11" s="5">
        <f>INDEX($W$6:$W$11,MATCH(LARGE($Z$6:$Z$11,6),$Z$6:$Z$11,0))</f>
        <v/>
      </c>
      <c r="N11" s="5">
        <f>INDEX($X$6:$X$11,MATCH(LARGE($Z$6:$Z$11,6),$Z$6:$Z$11,0))</f>
        <v/>
      </c>
      <c r="O11" s="5">
        <f>M11-N11</f>
        <v/>
      </c>
      <c r="P11" s="7">
        <f>INDEX($Y$6:$Y$11,MATCH(LARGE($Z$6:$Z$11,6),$Z$6:$Z$11,0))</f>
        <v/>
      </c>
      <c r="R11">
        <f>$B$11</f>
        <v/>
      </c>
      <c r="S11">
        <f>SUMPRODUCT(($B$14:$B$28=$R$11)*ISNUMBER($C$14:$C$28)*ISNUMBER($D$14:$D$28))+SUMPRODUCT(($E$14:$E$28=$R$11)*ISNUMBER($C$14:$C$28)*ISNUMBER($D$14:$D$28))</f>
        <v/>
      </c>
      <c r="T11">
        <f>SUMPRODUCT(($B$14:$B$28=$R$11)*ISNUMBER($C$14:$C$28)*ISNUMBER($D$14:$D$28)*($C$14:$C$28&gt;$D$14:$D$28))+SUMPRODUCT(($E$14:$E$28=$R$11)*ISNUMBER($C$14:$C$28)*ISNUMBER($D$14:$D$28)*($D$14:$D$28&gt;$C$14:$C$28))</f>
        <v/>
      </c>
      <c r="U11">
        <f>SUMPRODUCT(($B$14:$B$28=$R$11)*ISNUMBER($C$14:$C$28)*ISNUMBER($D$14:$D$28)*($C$14:$C$28=$D$14:$D$28))+SUMPRODUCT(($E$14:$E$28=$R$11)*ISNUMBER($C$14:$C$28)*ISNUMBER($D$14:$D$28)*($C$14:$C$28=$D$14:$D$28))</f>
        <v/>
      </c>
      <c r="V11">
        <f>S11-T11-U11</f>
        <v/>
      </c>
      <c r="W11">
        <f>SUMPRODUCT(($B$14:$B$28=$R$11)*ISNUMBER($C$14:$C$28)*ISNUMBER($D$14:$D$28)*$C$14:$C$28)+SUMPRODUCT(($E$14:$E$28=$R$11)*ISNUMBER($C$14:$C$28)*ISNUMBER($D$14:$D$28)*$D$14:$D$28)</f>
        <v/>
      </c>
      <c r="X11">
        <f>SUMPRODUCT(($B$14:$B$28=$R$11)*ISNUMBER($C$14:$C$28)*ISNUMBER($D$14:$D$28)*$D$14:$D$28)+SUMPRODUCT(($E$14:$E$28=$R$11)*ISNUMBER($C$14:$C$28)*ISNUMBER($D$14:$D$28)*$C$14:$C$28)</f>
        <v/>
      </c>
      <c r="Y11">
        <f>3*T11+U11</f>
        <v/>
      </c>
      <c r="Z11">
        <f>Y11*1000000+(W11-X11+1000)*1000+W11+(7-6)/100</f>
        <v/>
      </c>
    </row>
    <row r="13">
      <c r="A13" s="4" t="inlineStr">
        <is>
          <t>Match</t>
        </is>
      </c>
      <c r="B13" s="4" t="inlineStr">
        <is>
          <t>Équipe A</t>
        </is>
      </c>
      <c r="C13" s="4" t="inlineStr">
        <is>
          <t>Score A</t>
        </is>
      </c>
      <c r="D13" s="4" t="inlineStr">
        <is>
          <t>Score B</t>
        </is>
      </c>
      <c r="E13" s="4" t="inlineStr">
        <is>
          <t>Équipe B</t>
        </is>
      </c>
    </row>
    <row r="14">
      <c r="A14" s="5" t="n">
        <v>1</v>
      </c>
      <c r="B14" s="5">
        <f>$B$6</f>
        <v/>
      </c>
      <c r="C14" s="9" t="n"/>
      <c r="D14" s="9" t="n"/>
      <c r="E14" s="5">
        <f>$B$11</f>
        <v/>
      </c>
    </row>
    <row r="15">
      <c r="A15" s="5" t="n">
        <v>2</v>
      </c>
      <c r="B15" s="5">
        <f>$B$7</f>
        <v/>
      </c>
      <c r="C15" s="9" t="n"/>
      <c r="D15" s="9" t="n"/>
      <c r="E15" s="5">
        <f>$B$10</f>
        <v/>
      </c>
    </row>
    <row r="16">
      <c r="A16" s="5" t="n">
        <v>3</v>
      </c>
      <c r="B16" s="5">
        <f>$B$8</f>
        <v/>
      </c>
      <c r="C16" s="9" t="n"/>
      <c r="D16" s="9" t="n"/>
      <c r="E16" s="5">
        <f>$B$9</f>
        <v/>
      </c>
    </row>
    <row r="17">
      <c r="A17" s="5" t="n">
        <v>4</v>
      </c>
      <c r="B17" s="5">
        <f>$B$6</f>
        <v/>
      </c>
      <c r="C17" s="9" t="n"/>
      <c r="D17" s="9" t="n"/>
      <c r="E17" s="5">
        <f>$B$10</f>
        <v/>
      </c>
    </row>
    <row r="18">
      <c r="A18" s="5" t="n">
        <v>5</v>
      </c>
      <c r="B18" s="5">
        <f>$B$7</f>
        <v/>
      </c>
      <c r="C18" s="9" t="n"/>
      <c r="D18" s="9" t="n"/>
      <c r="E18" s="5">
        <f>$B$11</f>
        <v/>
      </c>
    </row>
    <row r="19">
      <c r="A19" s="5" t="n">
        <v>6</v>
      </c>
      <c r="B19" s="5">
        <f>$B$6</f>
        <v/>
      </c>
      <c r="C19" s="9" t="n"/>
      <c r="D19" s="9" t="n"/>
      <c r="E19" s="5">
        <f>$B$9</f>
        <v/>
      </c>
    </row>
    <row r="20">
      <c r="A20" s="5" t="n">
        <v>7</v>
      </c>
      <c r="B20" s="5">
        <f>$B$8</f>
        <v/>
      </c>
      <c r="C20" s="9" t="n"/>
      <c r="D20" s="9" t="n"/>
      <c r="E20" s="5">
        <f>$B$10</f>
        <v/>
      </c>
    </row>
    <row r="21">
      <c r="A21" s="5" t="n">
        <v>8</v>
      </c>
      <c r="B21" s="5">
        <f>$B$9</f>
        <v/>
      </c>
      <c r="C21" s="9" t="n"/>
      <c r="D21" s="9" t="n"/>
      <c r="E21" s="5">
        <f>$B$11</f>
        <v/>
      </c>
    </row>
    <row r="22">
      <c r="A22" s="5" t="n">
        <v>9</v>
      </c>
      <c r="B22" s="5">
        <f>$B$6</f>
        <v/>
      </c>
      <c r="C22" s="9" t="n"/>
      <c r="D22" s="9" t="n"/>
      <c r="E22" s="5">
        <f>$B$7</f>
        <v/>
      </c>
    </row>
    <row r="23">
      <c r="A23" s="5" t="n">
        <v>10</v>
      </c>
      <c r="B23" s="5">
        <f>$B$10</f>
        <v/>
      </c>
      <c r="C23" s="9" t="n"/>
      <c r="D23" s="9" t="n"/>
      <c r="E23" s="5">
        <f>$B$11</f>
        <v/>
      </c>
    </row>
    <row r="24">
      <c r="A24" s="5" t="n">
        <v>11</v>
      </c>
      <c r="B24" s="5">
        <f>$B$7</f>
        <v/>
      </c>
      <c r="C24" s="9" t="n"/>
      <c r="D24" s="9" t="n"/>
      <c r="E24" s="5">
        <f>$B$8</f>
        <v/>
      </c>
    </row>
    <row r="25">
      <c r="A25" s="5" t="n">
        <v>12</v>
      </c>
      <c r="B25" s="5">
        <f>$B$9</f>
        <v/>
      </c>
      <c r="C25" s="9" t="n"/>
      <c r="D25" s="9" t="n"/>
      <c r="E25" s="5">
        <f>$B$10</f>
        <v/>
      </c>
    </row>
    <row r="26">
      <c r="A26" s="5" t="n">
        <v>13</v>
      </c>
      <c r="B26" s="5">
        <f>$B$6</f>
        <v/>
      </c>
      <c r="C26" s="9" t="n"/>
      <c r="D26" s="9" t="n"/>
      <c r="E26" s="5">
        <f>$B$8</f>
        <v/>
      </c>
    </row>
    <row r="27">
      <c r="A27" s="5" t="n">
        <v>14</v>
      </c>
      <c r="B27" s="5">
        <f>$B$7</f>
        <v/>
      </c>
      <c r="C27" s="9" t="n"/>
      <c r="D27" s="9" t="n"/>
      <c r="E27" s="5">
        <f>$B$9</f>
        <v/>
      </c>
    </row>
    <row r="28">
      <c r="A28" s="5" t="n">
        <v>15</v>
      </c>
      <c r="B28" s="5">
        <f>$B$8</f>
        <v/>
      </c>
      <c r="C28" s="9" t="n"/>
      <c r="D28" s="9" t="n"/>
      <c r="E28" s="5">
        <f>$B$11</f>
        <v/>
      </c>
    </row>
    <row r="30">
      <c r="A30" s="10" t="inlineStr">
        <is>
          <t>Laissez Kickerly remplir ce tableau à votre place : https://www.kickerly.app/tournoi/creation</t>
        </is>
      </c>
    </row>
  </sheetData>
  <dataValidations count="1">
    <dataValidation sqref="C14:D28" showDropDown="0" showInputMessage="0" showErrorMessage="1" allowBlank="0" error="Saisissez un score entier entre 0 et 99." type="whole" operator="between">
      <formula1>0</formula1>
      <formula2>99</formula2>
    </dataValidation>
  </dataValidations>
  <hyperlinks>
    <hyperlink xmlns:r="http://schemas.openxmlformats.org/officeDocument/2006/relationships" ref="A30" r:id="rId1"/>
  </hyperlink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9" customWidth="1" min="3" max="3"/>
    <col width="9" customWidth="1" min="4" max="4"/>
    <col width="24" customWidth="1" min="5" max="5"/>
    <col width="3" customWidth="1" min="6" max="6"/>
    <col width="7" customWidth="1" min="7" max="7"/>
    <col width="24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>
      <c r="A1" s="1" t="inlineStr">
        <is>
          <t>Tableau de tournoi de baby-foot : 8 équipes - poule unique</t>
        </is>
      </c>
    </row>
    <row r="2">
      <c r="A2" s="2" t="inlineStr">
        <is>
          <t>Cellules jaunes : saisissez les noms (tous différents) puis les scores. Le classement se met à jour tout seul. Victoire 3 pts, nul 1 pt, défaite 0 ; égalité : différence de buts, puis buts marqués.</t>
        </is>
      </c>
    </row>
    <row r="4">
      <c r="A4" s="3" t="inlineStr">
        <is>
          <t>Poule</t>
        </is>
      </c>
    </row>
    <row r="5">
      <c r="A5" s="4" t="inlineStr">
        <is>
          <t>N°</t>
        </is>
      </c>
      <c r="B5" s="4" t="inlineStr">
        <is>
          <t>Nom de l'équipe</t>
        </is>
      </c>
      <c r="G5" s="4" t="inlineStr">
        <is>
          <t>Rang</t>
        </is>
      </c>
      <c r="H5" s="4" t="inlineStr">
        <is>
          <t>Équipe</t>
        </is>
      </c>
      <c r="I5" s="4" t="inlineStr">
        <is>
          <t>J</t>
        </is>
      </c>
      <c r="J5" s="4" t="inlineStr">
        <is>
          <t>G</t>
        </is>
      </c>
      <c r="K5" s="4" t="inlineStr">
        <is>
          <t>N</t>
        </is>
      </c>
      <c r="L5" s="4" t="inlineStr">
        <is>
          <t>P</t>
        </is>
      </c>
      <c r="M5" s="4" t="inlineStr">
        <is>
          <t>BP</t>
        </is>
      </c>
      <c r="N5" s="4" t="inlineStr">
        <is>
          <t>BC</t>
        </is>
      </c>
      <c r="O5" s="4" t="inlineStr">
        <is>
          <t>Diff</t>
        </is>
      </c>
      <c r="P5" s="4" t="inlineStr">
        <is>
          <t>Pts</t>
        </is>
      </c>
      <c r="R5" s="4" t="inlineStr">
        <is>
          <t>Équipe</t>
        </is>
      </c>
      <c r="S5" s="4" t="inlineStr">
        <is>
          <t>J</t>
        </is>
      </c>
      <c r="T5" s="4" t="inlineStr">
        <is>
          <t>G</t>
        </is>
      </c>
      <c r="U5" s="4" t="inlineStr">
        <is>
          <t>N</t>
        </is>
      </c>
      <c r="V5" s="4" t="inlineStr">
        <is>
          <t>P</t>
        </is>
      </c>
      <c r="W5" s="4" t="inlineStr">
        <is>
          <t>BP</t>
        </is>
      </c>
      <c r="X5" s="4" t="inlineStr">
        <is>
          <t>BC</t>
        </is>
      </c>
      <c r="Y5" s="4" t="inlineStr">
        <is>
          <t>Pts</t>
        </is>
      </c>
      <c r="Z5" s="4" t="inlineStr">
        <is>
          <t>Clé</t>
        </is>
      </c>
    </row>
    <row r="6">
      <c r="A6" s="5" t="n">
        <v>1</v>
      </c>
      <c r="B6" s="6" t="inlineStr">
        <is>
          <t>Équipe 1</t>
        </is>
      </c>
      <c r="G6" s="7" t="n">
        <v>1</v>
      </c>
      <c r="H6" s="8">
        <f>INDEX($R$6:$R$13,MATCH(LARGE($Z$6:$Z$13,1),$Z$6:$Z$13,0))</f>
        <v/>
      </c>
      <c r="I6" s="5">
        <f>INDEX($S$6:$S$13,MATCH(LARGE($Z$6:$Z$13,1),$Z$6:$Z$13,0))</f>
        <v/>
      </c>
      <c r="J6" s="5">
        <f>INDEX($T$6:$T$13,MATCH(LARGE($Z$6:$Z$13,1),$Z$6:$Z$13,0))</f>
        <v/>
      </c>
      <c r="K6" s="5">
        <f>INDEX($U$6:$U$13,MATCH(LARGE($Z$6:$Z$13,1),$Z$6:$Z$13,0))</f>
        <v/>
      </c>
      <c r="L6" s="5">
        <f>INDEX($V$6:$V$13,MATCH(LARGE($Z$6:$Z$13,1),$Z$6:$Z$13,0))</f>
        <v/>
      </c>
      <c r="M6" s="5">
        <f>INDEX($W$6:$W$13,MATCH(LARGE($Z$6:$Z$13,1),$Z$6:$Z$13,0))</f>
        <v/>
      </c>
      <c r="N6" s="5">
        <f>INDEX($X$6:$X$13,MATCH(LARGE($Z$6:$Z$13,1),$Z$6:$Z$13,0))</f>
        <v/>
      </c>
      <c r="O6" s="5">
        <f>M6-N6</f>
        <v/>
      </c>
      <c r="P6" s="7">
        <f>INDEX($Y$6:$Y$13,MATCH(LARGE($Z$6:$Z$13,1),$Z$6:$Z$13,0))</f>
        <v/>
      </c>
      <c r="R6">
        <f>$B$6</f>
        <v/>
      </c>
      <c r="S6">
        <f>SUMPRODUCT(($B$16:$B$43=$R$6)*ISNUMBER($C$16:$C$43)*ISNUMBER($D$16:$D$43))+SUMPRODUCT(($E$16:$E$43=$R$6)*ISNUMBER($C$16:$C$43)*ISNUMBER($D$16:$D$43))</f>
        <v/>
      </c>
      <c r="T6">
        <f>SUMPRODUCT(($B$16:$B$43=$R$6)*ISNUMBER($C$16:$C$43)*ISNUMBER($D$16:$D$43)*($C$16:$C$43&gt;$D$16:$D$43))+SUMPRODUCT(($E$16:$E$43=$R$6)*ISNUMBER($C$16:$C$43)*ISNUMBER($D$16:$D$43)*($D$16:$D$43&gt;$C$16:$C$43))</f>
        <v/>
      </c>
      <c r="U6">
        <f>SUMPRODUCT(($B$16:$B$43=$R$6)*ISNUMBER($C$16:$C$43)*ISNUMBER($D$16:$D$43)*($C$16:$C$43=$D$16:$D$43))+SUMPRODUCT(($E$16:$E$43=$R$6)*ISNUMBER($C$16:$C$43)*ISNUMBER($D$16:$D$43)*($C$16:$C$43=$D$16:$D$43))</f>
        <v/>
      </c>
      <c r="V6">
        <f>S6-T6-U6</f>
        <v/>
      </c>
      <c r="W6">
        <f>SUMPRODUCT(($B$16:$B$43=$R$6)*ISNUMBER($C$16:$C$43)*ISNUMBER($D$16:$D$43)*$C$16:$C$43)+SUMPRODUCT(($E$16:$E$43=$R$6)*ISNUMBER($C$16:$C$43)*ISNUMBER($D$16:$D$43)*$D$16:$D$43)</f>
        <v/>
      </c>
      <c r="X6">
        <f>SUMPRODUCT(($B$16:$B$43=$R$6)*ISNUMBER($C$16:$C$43)*ISNUMBER($D$16:$D$43)*$D$16:$D$43)+SUMPRODUCT(($E$16:$E$43=$R$6)*ISNUMBER($C$16:$C$43)*ISNUMBER($D$16:$D$43)*$C$16:$C$43)</f>
        <v/>
      </c>
      <c r="Y6">
        <f>3*T6+U6</f>
        <v/>
      </c>
      <c r="Z6">
        <f>Y6*1000000+(W6-X6+1000)*1000+W6+(9-1)/100</f>
        <v/>
      </c>
    </row>
    <row r="7">
      <c r="A7" s="5" t="n">
        <v>2</v>
      </c>
      <c r="B7" s="6" t="inlineStr">
        <is>
          <t>Équipe 2</t>
        </is>
      </c>
      <c r="G7" s="7" t="n">
        <v>2</v>
      </c>
      <c r="H7" s="8">
        <f>INDEX($R$6:$R$13,MATCH(LARGE($Z$6:$Z$13,2),$Z$6:$Z$13,0))</f>
        <v/>
      </c>
      <c r="I7" s="5">
        <f>INDEX($S$6:$S$13,MATCH(LARGE($Z$6:$Z$13,2),$Z$6:$Z$13,0))</f>
        <v/>
      </c>
      <c r="J7" s="5">
        <f>INDEX($T$6:$T$13,MATCH(LARGE($Z$6:$Z$13,2),$Z$6:$Z$13,0))</f>
        <v/>
      </c>
      <c r="K7" s="5">
        <f>INDEX($U$6:$U$13,MATCH(LARGE($Z$6:$Z$13,2),$Z$6:$Z$13,0))</f>
        <v/>
      </c>
      <c r="L7" s="5">
        <f>INDEX($V$6:$V$13,MATCH(LARGE($Z$6:$Z$13,2),$Z$6:$Z$13,0))</f>
        <v/>
      </c>
      <c r="M7" s="5">
        <f>INDEX($W$6:$W$13,MATCH(LARGE($Z$6:$Z$13,2),$Z$6:$Z$13,0))</f>
        <v/>
      </c>
      <c r="N7" s="5">
        <f>INDEX($X$6:$X$13,MATCH(LARGE($Z$6:$Z$13,2),$Z$6:$Z$13,0))</f>
        <v/>
      </c>
      <c r="O7" s="5">
        <f>M7-N7</f>
        <v/>
      </c>
      <c r="P7" s="7">
        <f>INDEX($Y$6:$Y$13,MATCH(LARGE($Z$6:$Z$13,2),$Z$6:$Z$13,0))</f>
        <v/>
      </c>
      <c r="R7">
        <f>$B$7</f>
        <v/>
      </c>
      <c r="S7">
        <f>SUMPRODUCT(($B$16:$B$43=$R$7)*ISNUMBER($C$16:$C$43)*ISNUMBER($D$16:$D$43))+SUMPRODUCT(($E$16:$E$43=$R$7)*ISNUMBER($C$16:$C$43)*ISNUMBER($D$16:$D$43))</f>
        <v/>
      </c>
      <c r="T7">
        <f>SUMPRODUCT(($B$16:$B$43=$R$7)*ISNUMBER($C$16:$C$43)*ISNUMBER($D$16:$D$43)*($C$16:$C$43&gt;$D$16:$D$43))+SUMPRODUCT(($E$16:$E$43=$R$7)*ISNUMBER($C$16:$C$43)*ISNUMBER($D$16:$D$43)*($D$16:$D$43&gt;$C$16:$C$43))</f>
        <v/>
      </c>
      <c r="U7">
        <f>SUMPRODUCT(($B$16:$B$43=$R$7)*ISNUMBER($C$16:$C$43)*ISNUMBER($D$16:$D$43)*($C$16:$C$43=$D$16:$D$43))+SUMPRODUCT(($E$16:$E$43=$R$7)*ISNUMBER($C$16:$C$43)*ISNUMBER($D$16:$D$43)*($C$16:$C$43=$D$16:$D$43))</f>
        <v/>
      </c>
      <c r="V7">
        <f>S7-T7-U7</f>
        <v/>
      </c>
      <c r="W7">
        <f>SUMPRODUCT(($B$16:$B$43=$R$7)*ISNUMBER($C$16:$C$43)*ISNUMBER($D$16:$D$43)*$C$16:$C$43)+SUMPRODUCT(($E$16:$E$43=$R$7)*ISNUMBER($C$16:$C$43)*ISNUMBER($D$16:$D$43)*$D$16:$D$43)</f>
        <v/>
      </c>
      <c r="X7">
        <f>SUMPRODUCT(($B$16:$B$43=$R$7)*ISNUMBER($C$16:$C$43)*ISNUMBER($D$16:$D$43)*$D$16:$D$43)+SUMPRODUCT(($E$16:$E$43=$R$7)*ISNUMBER($C$16:$C$43)*ISNUMBER($D$16:$D$43)*$C$16:$C$43)</f>
        <v/>
      </c>
      <c r="Y7">
        <f>3*T7+U7</f>
        <v/>
      </c>
      <c r="Z7">
        <f>Y7*1000000+(W7-X7+1000)*1000+W7+(9-2)/100</f>
        <v/>
      </c>
    </row>
    <row r="8">
      <c r="A8" s="5" t="n">
        <v>3</v>
      </c>
      <c r="B8" s="6" t="inlineStr">
        <is>
          <t>Équipe 3</t>
        </is>
      </c>
      <c r="G8" s="7" t="n">
        <v>3</v>
      </c>
      <c r="H8" s="8">
        <f>INDEX($R$6:$R$13,MATCH(LARGE($Z$6:$Z$13,3),$Z$6:$Z$13,0))</f>
        <v/>
      </c>
      <c r="I8" s="5">
        <f>INDEX($S$6:$S$13,MATCH(LARGE($Z$6:$Z$13,3),$Z$6:$Z$13,0))</f>
        <v/>
      </c>
      <c r="J8" s="5">
        <f>INDEX($T$6:$T$13,MATCH(LARGE($Z$6:$Z$13,3),$Z$6:$Z$13,0))</f>
        <v/>
      </c>
      <c r="K8" s="5">
        <f>INDEX($U$6:$U$13,MATCH(LARGE($Z$6:$Z$13,3),$Z$6:$Z$13,0))</f>
        <v/>
      </c>
      <c r="L8" s="5">
        <f>INDEX($V$6:$V$13,MATCH(LARGE($Z$6:$Z$13,3),$Z$6:$Z$13,0))</f>
        <v/>
      </c>
      <c r="M8" s="5">
        <f>INDEX($W$6:$W$13,MATCH(LARGE($Z$6:$Z$13,3),$Z$6:$Z$13,0))</f>
        <v/>
      </c>
      <c r="N8" s="5">
        <f>INDEX($X$6:$X$13,MATCH(LARGE($Z$6:$Z$13,3),$Z$6:$Z$13,0))</f>
        <v/>
      </c>
      <c r="O8" s="5">
        <f>M8-N8</f>
        <v/>
      </c>
      <c r="P8" s="7">
        <f>INDEX($Y$6:$Y$13,MATCH(LARGE($Z$6:$Z$13,3),$Z$6:$Z$13,0))</f>
        <v/>
      </c>
      <c r="R8">
        <f>$B$8</f>
        <v/>
      </c>
      <c r="S8">
        <f>SUMPRODUCT(($B$16:$B$43=$R$8)*ISNUMBER($C$16:$C$43)*ISNUMBER($D$16:$D$43))+SUMPRODUCT(($E$16:$E$43=$R$8)*ISNUMBER($C$16:$C$43)*ISNUMBER($D$16:$D$43))</f>
        <v/>
      </c>
      <c r="T8">
        <f>SUMPRODUCT(($B$16:$B$43=$R$8)*ISNUMBER($C$16:$C$43)*ISNUMBER($D$16:$D$43)*($C$16:$C$43&gt;$D$16:$D$43))+SUMPRODUCT(($E$16:$E$43=$R$8)*ISNUMBER($C$16:$C$43)*ISNUMBER($D$16:$D$43)*($D$16:$D$43&gt;$C$16:$C$43))</f>
        <v/>
      </c>
      <c r="U8">
        <f>SUMPRODUCT(($B$16:$B$43=$R$8)*ISNUMBER($C$16:$C$43)*ISNUMBER($D$16:$D$43)*($C$16:$C$43=$D$16:$D$43))+SUMPRODUCT(($E$16:$E$43=$R$8)*ISNUMBER($C$16:$C$43)*ISNUMBER($D$16:$D$43)*($C$16:$C$43=$D$16:$D$43))</f>
        <v/>
      </c>
      <c r="V8">
        <f>S8-T8-U8</f>
        <v/>
      </c>
      <c r="W8">
        <f>SUMPRODUCT(($B$16:$B$43=$R$8)*ISNUMBER($C$16:$C$43)*ISNUMBER($D$16:$D$43)*$C$16:$C$43)+SUMPRODUCT(($E$16:$E$43=$R$8)*ISNUMBER($C$16:$C$43)*ISNUMBER($D$16:$D$43)*$D$16:$D$43)</f>
        <v/>
      </c>
      <c r="X8">
        <f>SUMPRODUCT(($B$16:$B$43=$R$8)*ISNUMBER($C$16:$C$43)*ISNUMBER($D$16:$D$43)*$D$16:$D$43)+SUMPRODUCT(($E$16:$E$43=$R$8)*ISNUMBER($C$16:$C$43)*ISNUMBER($D$16:$D$43)*$C$16:$C$43)</f>
        <v/>
      </c>
      <c r="Y8">
        <f>3*T8+U8</f>
        <v/>
      </c>
      <c r="Z8">
        <f>Y8*1000000+(W8-X8+1000)*1000+W8+(9-3)/100</f>
        <v/>
      </c>
    </row>
    <row r="9">
      <c r="A9" s="5" t="n">
        <v>4</v>
      </c>
      <c r="B9" s="6" t="inlineStr">
        <is>
          <t>Équipe 4</t>
        </is>
      </c>
      <c r="G9" s="7" t="n">
        <v>4</v>
      </c>
      <c r="H9" s="8">
        <f>INDEX($R$6:$R$13,MATCH(LARGE($Z$6:$Z$13,4),$Z$6:$Z$13,0))</f>
        <v/>
      </c>
      <c r="I9" s="5">
        <f>INDEX($S$6:$S$13,MATCH(LARGE($Z$6:$Z$13,4),$Z$6:$Z$13,0))</f>
        <v/>
      </c>
      <c r="J9" s="5">
        <f>INDEX($T$6:$T$13,MATCH(LARGE($Z$6:$Z$13,4),$Z$6:$Z$13,0))</f>
        <v/>
      </c>
      <c r="K9" s="5">
        <f>INDEX($U$6:$U$13,MATCH(LARGE($Z$6:$Z$13,4),$Z$6:$Z$13,0))</f>
        <v/>
      </c>
      <c r="L9" s="5">
        <f>INDEX($V$6:$V$13,MATCH(LARGE($Z$6:$Z$13,4),$Z$6:$Z$13,0))</f>
        <v/>
      </c>
      <c r="M9" s="5">
        <f>INDEX($W$6:$W$13,MATCH(LARGE($Z$6:$Z$13,4),$Z$6:$Z$13,0))</f>
        <v/>
      </c>
      <c r="N9" s="5">
        <f>INDEX($X$6:$X$13,MATCH(LARGE($Z$6:$Z$13,4),$Z$6:$Z$13,0))</f>
        <v/>
      </c>
      <c r="O9" s="5">
        <f>M9-N9</f>
        <v/>
      </c>
      <c r="P9" s="7">
        <f>INDEX($Y$6:$Y$13,MATCH(LARGE($Z$6:$Z$13,4),$Z$6:$Z$13,0))</f>
        <v/>
      </c>
      <c r="R9">
        <f>$B$9</f>
        <v/>
      </c>
      <c r="S9">
        <f>SUMPRODUCT(($B$16:$B$43=$R$9)*ISNUMBER($C$16:$C$43)*ISNUMBER($D$16:$D$43))+SUMPRODUCT(($E$16:$E$43=$R$9)*ISNUMBER($C$16:$C$43)*ISNUMBER($D$16:$D$43))</f>
        <v/>
      </c>
      <c r="T9">
        <f>SUMPRODUCT(($B$16:$B$43=$R$9)*ISNUMBER($C$16:$C$43)*ISNUMBER($D$16:$D$43)*($C$16:$C$43&gt;$D$16:$D$43))+SUMPRODUCT(($E$16:$E$43=$R$9)*ISNUMBER($C$16:$C$43)*ISNUMBER($D$16:$D$43)*($D$16:$D$43&gt;$C$16:$C$43))</f>
        <v/>
      </c>
      <c r="U9">
        <f>SUMPRODUCT(($B$16:$B$43=$R$9)*ISNUMBER($C$16:$C$43)*ISNUMBER($D$16:$D$43)*($C$16:$C$43=$D$16:$D$43))+SUMPRODUCT(($E$16:$E$43=$R$9)*ISNUMBER($C$16:$C$43)*ISNUMBER($D$16:$D$43)*($C$16:$C$43=$D$16:$D$43))</f>
        <v/>
      </c>
      <c r="V9">
        <f>S9-T9-U9</f>
        <v/>
      </c>
      <c r="W9">
        <f>SUMPRODUCT(($B$16:$B$43=$R$9)*ISNUMBER($C$16:$C$43)*ISNUMBER($D$16:$D$43)*$C$16:$C$43)+SUMPRODUCT(($E$16:$E$43=$R$9)*ISNUMBER($C$16:$C$43)*ISNUMBER($D$16:$D$43)*$D$16:$D$43)</f>
        <v/>
      </c>
      <c r="X9">
        <f>SUMPRODUCT(($B$16:$B$43=$R$9)*ISNUMBER($C$16:$C$43)*ISNUMBER($D$16:$D$43)*$D$16:$D$43)+SUMPRODUCT(($E$16:$E$43=$R$9)*ISNUMBER($C$16:$C$43)*ISNUMBER($D$16:$D$43)*$C$16:$C$43)</f>
        <v/>
      </c>
      <c r="Y9">
        <f>3*T9+U9</f>
        <v/>
      </c>
      <c r="Z9">
        <f>Y9*1000000+(W9-X9+1000)*1000+W9+(9-4)/100</f>
        <v/>
      </c>
    </row>
    <row r="10">
      <c r="A10" s="5" t="n">
        <v>5</v>
      </c>
      <c r="B10" s="6" t="inlineStr">
        <is>
          <t>Équipe 5</t>
        </is>
      </c>
      <c r="G10" s="7" t="n">
        <v>5</v>
      </c>
      <c r="H10" s="8">
        <f>INDEX($R$6:$R$13,MATCH(LARGE($Z$6:$Z$13,5),$Z$6:$Z$13,0))</f>
        <v/>
      </c>
      <c r="I10" s="5">
        <f>INDEX($S$6:$S$13,MATCH(LARGE($Z$6:$Z$13,5),$Z$6:$Z$13,0))</f>
        <v/>
      </c>
      <c r="J10" s="5">
        <f>INDEX($T$6:$T$13,MATCH(LARGE($Z$6:$Z$13,5),$Z$6:$Z$13,0))</f>
        <v/>
      </c>
      <c r="K10" s="5">
        <f>INDEX($U$6:$U$13,MATCH(LARGE($Z$6:$Z$13,5),$Z$6:$Z$13,0))</f>
        <v/>
      </c>
      <c r="L10" s="5">
        <f>INDEX($V$6:$V$13,MATCH(LARGE($Z$6:$Z$13,5),$Z$6:$Z$13,0))</f>
        <v/>
      </c>
      <c r="M10" s="5">
        <f>INDEX($W$6:$W$13,MATCH(LARGE($Z$6:$Z$13,5),$Z$6:$Z$13,0))</f>
        <v/>
      </c>
      <c r="N10" s="5">
        <f>INDEX($X$6:$X$13,MATCH(LARGE($Z$6:$Z$13,5),$Z$6:$Z$13,0))</f>
        <v/>
      </c>
      <c r="O10" s="5">
        <f>M10-N10</f>
        <v/>
      </c>
      <c r="P10" s="7">
        <f>INDEX($Y$6:$Y$13,MATCH(LARGE($Z$6:$Z$13,5),$Z$6:$Z$13,0))</f>
        <v/>
      </c>
      <c r="R10">
        <f>$B$10</f>
        <v/>
      </c>
      <c r="S10">
        <f>SUMPRODUCT(($B$16:$B$43=$R$10)*ISNUMBER($C$16:$C$43)*ISNUMBER($D$16:$D$43))+SUMPRODUCT(($E$16:$E$43=$R$10)*ISNUMBER($C$16:$C$43)*ISNUMBER($D$16:$D$43))</f>
        <v/>
      </c>
      <c r="T10">
        <f>SUMPRODUCT(($B$16:$B$43=$R$10)*ISNUMBER($C$16:$C$43)*ISNUMBER($D$16:$D$43)*($C$16:$C$43&gt;$D$16:$D$43))+SUMPRODUCT(($E$16:$E$43=$R$10)*ISNUMBER($C$16:$C$43)*ISNUMBER($D$16:$D$43)*($D$16:$D$43&gt;$C$16:$C$43))</f>
        <v/>
      </c>
      <c r="U10">
        <f>SUMPRODUCT(($B$16:$B$43=$R$10)*ISNUMBER($C$16:$C$43)*ISNUMBER($D$16:$D$43)*($C$16:$C$43=$D$16:$D$43))+SUMPRODUCT(($E$16:$E$43=$R$10)*ISNUMBER($C$16:$C$43)*ISNUMBER($D$16:$D$43)*($C$16:$C$43=$D$16:$D$43))</f>
        <v/>
      </c>
      <c r="V10">
        <f>S10-T10-U10</f>
        <v/>
      </c>
      <c r="W10">
        <f>SUMPRODUCT(($B$16:$B$43=$R$10)*ISNUMBER($C$16:$C$43)*ISNUMBER($D$16:$D$43)*$C$16:$C$43)+SUMPRODUCT(($E$16:$E$43=$R$10)*ISNUMBER($C$16:$C$43)*ISNUMBER($D$16:$D$43)*$D$16:$D$43)</f>
        <v/>
      </c>
      <c r="X10">
        <f>SUMPRODUCT(($B$16:$B$43=$R$10)*ISNUMBER($C$16:$C$43)*ISNUMBER($D$16:$D$43)*$D$16:$D$43)+SUMPRODUCT(($E$16:$E$43=$R$10)*ISNUMBER($C$16:$C$43)*ISNUMBER($D$16:$D$43)*$C$16:$C$43)</f>
        <v/>
      </c>
      <c r="Y10">
        <f>3*T10+U10</f>
        <v/>
      </c>
      <c r="Z10">
        <f>Y10*1000000+(W10-X10+1000)*1000+W10+(9-5)/100</f>
        <v/>
      </c>
    </row>
    <row r="11">
      <c r="A11" s="5" t="n">
        <v>6</v>
      </c>
      <c r="B11" s="6" t="inlineStr">
        <is>
          <t>Équipe 6</t>
        </is>
      </c>
      <c r="G11" s="7" t="n">
        <v>6</v>
      </c>
      <c r="H11" s="8">
        <f>INDEX($R$6:$R$13,MATCH(LARGE($Z$6:$Z$13,6),$Z$6:$Z$13,0))</f>
        <v/>
      </c>
      <c r="I11" s="5">
        <f>INDEX($S$6:$S$13,MATCH(LARGE($Z$6:$Z$13,6),$Z$6:$Z$13,0))</f>
        <v/>
      </c>
      <c r="J11" s="5">
        <f>INDEX($T$6:$T$13,MATCH(LARGE($Z$6:$Z$13,6),$Z$6:$Z$13,0))</f>
        <v/>
      </c>
      <c r="K11" s="5">
        <f>INDEX($U$6:$U$13,MATCH(LARGE($Z$6:$Z$13,6),$Z$6:$Z$13,0))</f>
        <v/>
      </c>
      <c r="L11" s="5">
        <f>INDEX($V$6:$V$13,MATCH(LARGE($Z$6:$Z$13,6),$Z$6:$Z$13,0))</f>
        <v/>
      </c>
      <c r="M11" s="5">
        <f>INDEX($W$6:$W$13,MATCH(LARGE($Z$6:$Z$13,6),$Z$6:$Z$13,0))</f>
        <v/>
      </c>
      <c r="N11" s="5">
        <f>INDEX($X$6:$X$13,MATCH(LARGE($Z$6:$Z$13,6),$Z$6:$Z$13,0))</f>
        <v/>
      </c>
      <c r="O11" s="5">
        <f>M11-N11</f>
        <v/>
      </c>
      <c r="P11" s="7">
        <f>INDEX($Y$6:$Y$13,MATCH(LARGE($Z$6:$Z$13,6),$Z$6:$Z$13,0))</f>
        <v/>
      </c>
      <c r="R11">
        <f>$B$11</f>
        <v/>
      </c>
      <c r="S11">
        <f>SUMPRODUCT(($B$16:$B$43=$R$11)*ISNUMBER($C$16:$C$43)*ISNUMBER($D$16:$D$43))+SUMPRODUCT(($E$16:$E$43=$R$11)*ISNUMBER($C$16:$C$43)*ISNUMBER($D$16:$D$43))</f>
        <v/>
      </c>
      <c r="T11">
        <f>SUMPRODUCT(($B$16:$B$43=$R$11)*ISNUMBER($C$16:$C$43)*ISNUMBER($D$16:$D$43)*($C$16:$C$43&gt;$D$16:$D$43))+SUMPRODUCT(($E$16:$E$43=$R$11)*ISNUMBER($C$16:$C$43)*ISNUMBER($D$16:$D$43)*($D$16:$D$43&gt;$C$16:$C$43))</f>
        <v/>
      </c>
      <c r="U11">
        <f>SUMPRODUCT(($B$16:$B$43=$R$11)*ISNUMBER($C$16:$C$43)*ISNUMBER($D$16:$D$43)*($C$16:$C$43=$D$16:$D$43))+SUMPRODUCT(($E$16:$E$43=$R$11)*ISNUMBER($C$16:$C$43)*ISNUMBER($D$16:$D$43)*($C$16:$C$43=$D$16:$D$43))</f>
        <v/>
      </c>
      <c r="V11">
        <f>S11-T11-U11</f>
        <v/>
      </c>
      <c r="W11">
        <f>SUMPRODUCT(($B$16:$B$43=$R$11)*ISNUMBER($C$16:$C$43)*ISNUMBER($D$16:$D$43)*$C$16:$C$43)+SUMPRODUCT(($E$16:$E$43=$R$11)*ISNUMBER($C$16:$C$43)*ISNUMBER($D$16:$D$43)*$D$16:$D$43)</f>
        <v/>
      </c>
      <c r="X11">
        <f>SUMPRODUCT(($B$16:$B$43=$R$11)*ISNUMBER($C$16:$C$43)*ISNUMBER($D$16:$D$43)*$D$16:$D$43)+SUMPRODUCT(($E$16:$E$43=$R$11)*ISNUMBER($C$16:$C$43)*ISNUMBER($D$16:$D$43)*$C$16:$C$43)</f>
        <v/>
      </c>
      <c r="Y11">
        <f>3*T11+U11</f>
        <v/>
      </c>
      <c r="Z11">
        <f>Y11*1000000+(W11-X11+1000)*1000+W11+(9-6)/100</f>
        <v/>
      </c>
    </row>
    <row r="12">
      <c r="A12" s="5" t="n">
        <v>7</v>
      </c>
      <c r="B12" s="6" t="inlineStr">
        <is>
          <t>Équipe 7</t>
        </is>
      </c>
      <c r="G12" s="7" t="n">
        <v>7</v>
      </c>
      <c r="H12" s="8">
        <f>INDEX($R$6:$R$13,MATCH(LARGE($Z$6:$Z$13,7),$Z$6:$Z$13,0))</f>
        <v/>
      </c>
      <c r="I12" s="5">
        <f>INDEX($S$6:$S$13,MATCH(LARGE($Z$6:$Z$13,7),$Z$6:$Z$13,0))</f>
        <v/>
      </c>
      <c r="J12" s="5">
        <f>INDEX($T$6:$T$13,MATCH(LARGE($Z$6:$Z$13,7),$Z$6:$Z$13,0))</f>
        <v/>
      </c>
      <c r="K12" s="5">
        <f>INDEX($U$6:$U$13,MATCH(LARGE($Z$6:$Z$13,7),$Z$6:$Z$13,0))</f>
        <v/>
      </c>
      <c r="L12" s="5">
        <f>INDEX($V$6:$V$13,MATCH(LARGE($Z$6:$Z$13,7),$Z$6:$Z$13,0))</f>
        <v/>
      </c>
      <c r="M12" s="5">
        <f>INDEX($W$6:$W$13,MATCH(LARGE($Z$6:$Z$13,7),$Z$6:$Z$13,0))</f>
        <v/>
      </c>
      <c r="N12" s="5">
        <f>INDEX($X$6:$X$13,MATCH(LARGE($Z$6:$Z$13,7),$Z$6:$Z$13,0))</f>
        <v/>
      </c>
      <c r="O12" s="5">
        <f>M12-N12</f>
        <v/>
      </c>
      <c r="P12" s="7">
        <f>INDEX($Y$6:$Y$13,MATCH(LARGE($Z$6:$Z$13,7),$Z$6:$Z$13,0))</f>
        <v/>
      </c>
      <c r="R12">
        <f>$B$12</f>
        <v/>
      </c>
      <c r="S12">
        <f>SUMPRODUCT(($B$16:$B$43=$R$12)*ISNUMBER($C$16:$C$43)*ISNUMBER($D$16:$D$43))+SUMPRODUCT(($E$16:$E$43=$R$12)*ISNUMBER($C$16:$C$43)*ISNUMBER($D$16:$D$43))</f>
        <v/>
      </c>
      <c r="T12">
        <f>SUMPRODUCT(($B$16:$B$43=$R$12)*ISNUMBER($C$16:$C$43)*ISNUMBER($D$16:$D$43)*($C$16:$C$43&gt;$D$16:$D$43))+SUMPRODUCT(($E$16:$E$43=$R$12)*ISNUMBER($C$16:$C$43)*ISNUMBER($D$16:$D$43)*($D$16:$D$43&gt;$C$16:$C$43))</f>
        <v/>
      </c>
      <c r="U12">
        <f>SUMPRODUCT(($B$16:$B$43=$R$12)*ISNUMBER($C$16:$C$43)*ISNUMBER($D$16:$D$43)*($C$16:$C$43=$D$16:$D$43))+SUMPRODUCT(($E$16:$E$43=$R$12)*ISNUMBER($C$16:$C$43)*ISNUMBER($D$16:$D$43)*($C$16:$C$43=$D$16:$D$43))</f>
        <v/>
      </c>
      <c r="V12">
        <f>S12-T12-U12</f>
        <v/>
      </c>
      <c r="W12">
        <f>SUMPRODUCT(($B$16:$B$43=$R$12)*ISNUMBER($C$16:$C$43)*ISNUMBER($D$16:$D$43)*$C$16:$C$43)+SUMPRODUCT(($E$16:$E$43=$R$12)*ISNUMBER($C$16:$C$43)*ISNUMBER($D$16:$D$43)*$D$16:$D$43)</f>
        <v/>
      </c>
      <c r="X12">
        <f>SUMPRODUCT(($B$16:$B$43=$R$12)*ISNUMBER($C$16:$C$43)*ISNUMBER($D$16:$D$43)*$D$16:$D$43)+SUMPRODUCT(($E$16:$E$43=$R$12)*ISNUMBER($C$16:$C$43)*ISNUMBER($D$16:$D$43)*$C$16:$C$43)</f>
        <v/>
      </c>
      <c r="Y12">
        <f>3*T12+U12</f>
        <v/>
      </c>
      <c r="Z12">
        <f>Y12*1000000+(W12-X12+1000)*1000+W12+(9-7)/100</f>
        <v/>
      </c>
    </row>
    <row r="13">
      <c r="A13" s="5" t="n">
        <v>8</v>
      </c>
      <c r="B13" s="6" t="inlineStr">
        <is>
          <t>Équipe 8</t>
        </is>
      </c>
      <c r="G13" s="7" t="n">
        <v>8</v>
      </c>
      <c r="H13" s="8">
        <f>INDEX($R$6:$R$13,MATCH(LARGE($Z$6:$Z$13,8),$Z$6:$Z$13,0))</f>
        <v/>
      </c>
      <c r="I13" s="5">
        <f>INDEX($S$6:$S$13,MATCH(LARGE($Z$6:$Z$13,8),$Z$6:$Z$13,0))</f>
        <v/>
      </c>
      <c r="J13" s="5">
        <f>INDEX($T$6:$T$13,MATCH(LARGE($Z$6:$Z$13,8),$Z$6:$Z$13,0))</f>
        <v/>
      </c>
      <c r="K13" s="5">
        <f>INDEX($U$6:$U$13,MATCH(LARGE($Z$6:$Z$13,8),$Z$6:$Z$13,0))</f>
        <v/>
      </c>
      <c r="L13" s="5">
        <f>INDEX($V$6:$V$13,MATCH(LARGE($Z$6:$Z$13,8),$Z$6:$Z$13,0))</f>
        <v/>
      </c>
      <c r="M13" s="5">
        <f>INDEX($W$6:$W$13,MATCH(LARGE($Z$6:$Z$13,8),$Z$6:$Z$13,0))</f>
        <v/>
      </c>
      <c r="N13" s="5">
        <f>INDEX($X$6:$X$13,MATCH(LARGE($Z$6:$Z$13,8),$Z$6:$Z$13,0))</f>
        <v/>
      </c>
      <c r="O13" s="5">
        <f>M13-N13</f>
        <v/>
      </c>
      <c r="P13" s="7">
        <f>INDEX($Y$6:$Y$13,MATCH(LARGE($Z$6:$Z$13,8),$Z$6:$Z$13,0))</f>
        <v/>
      </c>
      <c r="R13">
        <f>$B$13</f>
        <v/>
      </c>
      <c r="S13">
        <f>SUMPRODUCT(($B$16:$B$43=$R$13)*ISNUMBER($C$16:$C$43)*ISNUMBER($D$16:$D$43))+SUMPRODUCT(($E$16:$E$43=$R$13)*ISNUMBER($C$16:$C$43)*ISNUMBER($D$16:$D$43))</f>
        <v/>
      </c>
      <c r="T13">
        <f>SUMPRODUCT(($B$16:$B$43=$R$13)*ISNUMBER($C$16:$C$43)*ISNUMBER($D$16:$D$43)*($C$16:$C$43&gt;$D$16:$D$43))+SUMPRODUCT(($E$16:$E$43=$R$13)*ISNUMBER($C$16:$C$43)*ISNUMBER($D$16:$D$43)*($D$16:$D$43&gt;$C$16:$C$43))</f>
        <v/>
      </c>
      <c r="U13">
        <f>SUMPRODUCT(($B$16:$B$43=$R$13)*ISNUMBER($C$16:$C$43)*ISNUMBER($D$16:$D$43)*($C$16:$C$43=$D$16:$D$43))+SUMPRODUCT(($E$16:$E$43=$R$13)*ISNUMBER($C$16:$C$43)*ISNUMBER($D$16:$D$43)*($C$16:$C$43=$D$16:$D$43))</f>
        <v/>
      </c>
      <c r="V13">
        <f>S13-T13-U13</f>
        <v/>
      </c>
      <c r="W13">
        <f>SUMPRODUCT(($B$16:$B$43=$R$13)*ISNUMBER($C$16:$C$43)*ISNUMBER($D$16:$D$43)*$C$16:$C$43)+SUMPRODUCT(($E$16:$E$43=$R$13)*ISNUMBER($C$16:$C$43)*ISNUMBER($D$16:$D$43)*$D$16:$D$43)</f>
        <v/>
      </c>
      <c r="X13">
        <f>SUMPRODUCT(($B$16:$B$43=$R$13)*ISNUMBER($C$16:$C$43)*ISNUMBER($D$16:$D$43)*$D$16:$D$43)+SUMPRODUCT(($E$16:$E$43=$R$13)*ISNUMBER($C$16:$C$43)*ISNUMBER($D$16:$D$43)*$C$16:$C$43)</f>
        <v/>
      </c>
      <c r="Y13">
        <f>3*T13+U13</f>
        <v/>
      </c>
      <c r="Z13">
        <f>Y13*1000000+(W13-X13+1000)*1000+W13+(9-8)/100</f>
        <v/>
      </c>
    </row>
    <row r="15">
      <c r="A15" s="4" t="inlineStr">
        <is>
          <t>Match</t>
        </is>
      </c>
      <c r="B15" s="4" t="inlineStr">
        <is>
          <t>Équipe A</t>
        </is>
      </c>
      <c r="C15" s="4" t="inlineStr">
        <is>
          <t>Score A</t>
        </is>
      </c>
      <c r="D15" s="4" t="inlineStr">
        <is>
          <t>Score B</t>
        </is>
      </c>
      <c r="E15" s="4" t="inlineStr">
        <is>
          <t>Équipe B</t>
        </is>
      </c>
    </row>
    <row r="16">
      <c r="A16" s="5" t="n">
        <v>1</v>
      </c>
      <c r="B16" s="5">
        <f>$B$6</f>
        <v/>
      </c>
      <c r="C16" s="9" t="n"/>
      <c r="D16" s="9" t="n"/>
      <c r="E16" s="5">
        <f>$B$13</f>
        <v/>
      </c>
    </row>
    <row r="17">
      <c r="A17" s="5" t="n">
        <v>2</v>
      </c>
      <c r="B17" s="5">
        <f>$B$7</f>
        <v/>
      </c>
      <c r="C17" s="9" t="n"/>
      <c r="D17" s="9" t="n"/>
      <c r="E17" s="5">
        <f>$B$12</f>
        <v/>
      </c>
    </row>
    <row r="18">
      <c r="A18" s="5" t="n">
        <v>3</v>
      </c>
      <c r="B18" s="5">
        <f>$B$8</f>
        <v/>
      </c>
      <c r="C18" s="9" t="n"/>
      <c r="D18" s="9" t="n"/>
      <c r="E18" s="5">
        <f>$B$11</f>
        <v/>
      </c>
    </row>
    <row r="19">
      <c r="A19" s="5" t="n">
        <v>4</v>
      </c>
      <c r="B19" s="5">
        <f>$B$9</f>
        <v/>
      </c>
      <c r="C19" s="9" t="n"/>
      <c r="D19" s="9" t="n"/>
      <c r="E19" s="5">
        <f>$B$10</f>
        <v/>
      </c>
    </row>
    <row r="20">
      <c r="A20" s="5" t="n">
        <v>5</v>
      </c>
      <c r="B20" s="5">
        <f>$B$6</f>
        <v/>
      </c>
      <c r="C20" s="9" t="n"/>
      <c r="D20" s="9" t="n"/>
      <c r="E20" s="5">
        <f>$B$12</f>
        <v/>
      </c>
    </row>
    <row r="21">
      <c r="A21" s="5" t="n">
        <v>6</v>
      </c>
      <c r="B21" s="5">
        <f>$B$7</f>
        <v/>
      </c>
      <c r="C21" s="9" t="n"/>
      <c r="D21" s="9" t="n"/>
      <c r="E21" s="5">
        <f>$B$13</f>
        <v/>
      </c>
    </row>
    <row r="22">
      <c r="A22" s="5" t="n">
        <v>7</v>
      </c>
      <c r="B22" s="5">
        <f>$B$8</f>
        <v/>
      </c>
      <c r="C22" s="9" t="n"/>
      <c r="D22" s="9" t="n"/>
      <c r="E22" s="5">
        <f>$B$9</f>
        <v/>
      </c>
    </row>
    <row r="23">
      <c r="A23" s="5" t="n">
        <v>8</v>
      </c>
      <c r="B23" s="5">
        <f>$B$10</f>
        <v/>
      </c>
      <c r="C23" s="9" t="n"/>
      <c r="D23" s="9" t="n"/>
      <c r="E23" s="5">
        <f>$B$11</f>
        <v/>
      </c>
    </row>
    <row r="24">
      <c r="A24" s="5" t="n">
        <v>9</v>
      </c>
      <c r="B24" s="5">
        <f>$B$12</f>
        <v/>
      </c>
      <c r="C24" s="9" t="n"/>
      <c r="D24" s="9" t="n"/>
      <c r="E24" s="5">
        <f>$B$13</f>
        <v/>
      </c>
    </row>
    <row r="25">
      <c r="A25" s="5" t="n">
        <v>10</v>
      </c>
      <c r="B25" s="5">
        <f>$B$6</f>
        <v/>
      </c>
      <c r="C25" s="9" t="n"/>
      <c r="D25" s="9" t="n"/>
      <c r="E25" s="5">
        <f>$B$7</f>
        <v/>
      </c>
    </row>
    <row r="26">
      <c r="A26" s="5" t="n">
        <v>11</v>
      </c>
      <c r="B26" s="5">
        <f>$B$9</f>
        <v/>
      </c>
      <c r="C26" s="9" t="n"/>
      <c r="D26" s="9" t="n"/>
      <c r="E26" s="5">
        <f>$B$11</f>
        <v/>
      </c>
    </row>
    <row r="27">
      <c r="A27" s="5" t="n">
        <v>12</v>
      </c>
      <c r="B27" s="5">
        <f>$B$8</f>
        <v/>
      </c>
      <c r="C27" s="9" t="n"/>
      <c r="D27" s="9" t="n"/>
      <c r="E27" s="5">
        <f>$B$10</f>
        <v/>
      </c>
    </row>
    <row r="28">
      <c r="A28" s="5" t="n">
        <v>13</v>
      </c>
      <c r="B28" s="5">
        <f>$B$11</f>
        <v/>
      </c>
      <c r="C28" s="9" t="n"/>
      <c r="D28" s="9" t="n"/>
      <c r="E28" s="5">
        <f>$B$13</f>
        <v/>
      </c>
    </row>
    <row r="29">
      <c r="A29" s="5" t="n">
        <v>14</v>
      </c>
      <c r="B29" s="5">
        <f>$B$9</f>
        <v/>
      </c>
      <c r="C29" s="9" t="n"/>
      <c r="D29" s="9" t="n"/>
      <c r="E29" s="5">
        <f>$B$12</f>
        <v/>
      </c>
    </row>
    <row r="30">
      <c r="A30" s="5" t="n">
        <v>15</v>
      </c>
      <c r="B30" s="5">
        <f>$B$7</f>
        <v/>
      </c>
      <c r="C30" s="9" t="n"/>
      <c r="D30" s="9" t="n"/>
      <c r="E30" s="5">
        <f>$B$10</f>
        <v/>
      </c>
    </row>
    <row r="31">
      <c r="A31" s="5" t="n">
        <v>16</v>
      </c>
      <c r="B31" s="5">
        <f>$B$6</f>
        <v/>
      </c>
      <c r="C31" s="9" t="n"/>
      <c r="D31" s="9" t="n"/>
      <c r="E31" s="5">
        <f>$B$8</f>
        <v/>
      </c>
    </row>
    <row r="32">
      <c r="A32" s="5" t="n">
        <v>17</v>
      </c>
      <c r="B32" s="5">
        <f>$B$9</f>
        <v/>
      </c>
      <c r="C32" s="9" t="n"/>
      <c r="D32" s="9" t="n"/>
      <c r="E32" s="5">
        <f>$B$13</f>
        <v/>
      </c>
    </row>
    <row r="33">
      <c r="A33" s="5" t="n">
        <v>18</v>
      </c>
      <c r="B33" s="5">
        <f>$B$11</f>
        <v/>
      </c>
      <c r="C33" s="9" t="n"/>
      <c r="D33" s="9" t="n"/>
      <c r="E33" s="5">
        <f>$B$12</f>
        <v/>
      </c>
    </row>
    <row r="34">
      <c r="A34" s="5" t="n">
        <v>19</v>
      </c>
      <c r="B34" s="5">
        <f>$B$7</f>
        <v/>
      </c>
      <c r="C34" s="9" t="n"/>
      <c r="D34" s="9" t="n"/>
      <c r="E34" s="5">
        <f>$B$8</f>
        <v/>
      </c>
    </row>
    <row r="35">
      <c r="A35" s="5" t="n">
        <v>20</v>
      </c>
      <c r="B35" s="5">
        <f>$B$6</f>
        <v/>
      </c>
      <c r="C35" s="9" t="n"/>
      <c r="D35" s="9" t="n"/>
      <c r="E35" s="5">
        <f>$B$10</f>
        <v/>
      </c>
    </row>
    <row r="36">
      <c r="A36" s="5" t="n">
        <v>21</v>
      </c>
      <c r="B36" s="5">
        <f>$B$7</f>
        <v/>
      </c>
      <c r="C36" s="9" t="n"/>
      <c r="D36" s="9" t="n"/>
      <c r="E36" s="5">
        <f>$B$9</f>
        <v/>
      </c>
    </row>
    <row r="37">
      <c r="A37" s="5" t="n">
        <v>22</v>
      </c>
      <c r="B37" s="5">
        <f>$B$8</f>
        <v/>
      </c>
      <c r="C37" s="9" t="n"/>
      <c r="D37" s="9" t="n"/>
      <c r="E37" s="5">
        <f>$B$13</f>
        <v/>
      </c>
    </row>
    <row r="38">
      <c r="A38" s="5" t="n">
        <v>23</v>
      </c>
      <c r="B38" s="5">
        <f>$B$6</f>
        <v/>
      </c>
      <c r="C38" s="9" t="n"/>
      <c r="D38" s="9" t="n"/>
      <c r="E38" s="5">
        <f>$B$11</f>
        <v/>
      </c>
    </row>
    <row r="39">
      <c r="A39" s="5" t="n">
        <v>24</v>
      </c>
      <c r="B39" s="5">
        <f>$B$10</f>
        <v/>
      </c>
      <c r="C39" s="9" t="n"/>
      <c r="D39" s="9" t="n"/>
      <c r="E39" s="5">
        <f>$B$12</f>
        <v/>
      </c>
    </row>
    <row r="40">
      <c r="A40" s="5" t="n">
        <v>25</v>
      </c>
      <c r="B40" s="5">
        <f>$B$6</f>
        <v/>
      </c>
      <c r="C40" s="9" t="n"/>
      <c r="D40" s="9" t="n"/>
      <c r="E40" s="5">
        <f>$B$9</f>
        <v/>
      </c>
    </row>
    <row r="41">
      <c r="A41" s="5" t="n">
        <v>26</v>
      </c>
      <c r="B41" s="5">
        <f>$B$7</f>
        <v/>
      </c>
      <c r="C41" s="9" t="n"/>
      <c r="D41" s="9" t="n"/>
      <c r="E41" s="5">
        <f>$B$11</f>
        <v/>
      </c>
    </row>
    <row r="42">
      <c r="A42" s="5" t="n">
        <v>27</v>
      </c>
      <c r="B42" s="5">
        <f>$B$8</f>
        <v/>
      </c>
      <c r="C42" s="9" t="n"/>
      <c r="D42" s="9" t="n"/>
      <c r="E42" s="5">
        <f>$B$12</f>
        <v/>
      </c>
    </row>
    <row r="43">
      <c r="A43" s="5" t="n">
        <v>28</v>
      </c>
      <c r="B43" s="5">
        <f>$B$10</f>
        <v/>
      </c>
      <c r="C43" s="9" t="n"/>
      <c r="D43" s="9" t="n"/>
      <c r="E43" s="5">
        <f>$B$13</f>
        <v/>
      </c>
    </row>
    <row r="45">
      <c r="A45" s="10" t="inlineStr">
        <is>
          <t>Laissez Kickerly remplir ce tableau à votre place : https://www.kickerly.app/tournoi/creation</t>
        </is>
      </c>
    </row>
  </sheetData>
  <dataValidations count="1">
    <dataValidation sqref="C16:D43" showDropDown="0" showInputMessage="0" showErrorMessage="1" allowBlank="0" error="Saisissez un score entier entre 0 et 99." type="whole" operator="between">
      <formula1>0</formula1>
      <formula2>99</formula2>
    </dataValidation>
  </dataValidations>
  <hyperlinks>
    <hyperlink xmlns:r="http://schemas.openxmlformats.org/officeDocument/2006/relationships" ref="A45" r:id="rId1"/>
  </hyperlink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Z4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9" customWidth="1" min="3" max="3"/>
    <col width="9" customWidth="1" min="4" max="4"/>
    <col width="24" customWidth="1" min="5" max="5"/>
    <col width="3" customWidth="1" min="6" max="6"/>
    <col width="7" customWidth="1" min="7" max="7"/>
    <col width="24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>
      <c r="A1" s="1" t="inlineStr">
        <is>
          <t>Tableau de tournoi de baby-foot : 8 équipes - 2 poules de 4 + phase finale</t>
        </is>
      </c>
    </row>
    <row r="2">
      <c r="A2" s="2" t="inlineStr">
        <is>
          <t>Cellules jaunes : saisissez les noms (tous différents) puis les scores. Le classement se met à jour tout seul. Victoire 3 pts, nul 1 pt, défaite 0 ; égalité : différence de buts, puis buts marqués.</t>
        </is>
      </c>
    </row>
    <row r="4">
      <c r="A4" s="3" t="inlineStr">
        <is>
          <t>Poule A</t>
        </is>
      </c>
    </row>
    <row r="5">
      <c r="A5" s="4" t="inlineStr">
        <is>
          <t>N°</t>
        </is>
      </c>
      <c r="B5" s="4" t="inlineStr">
        <is>
          <t>Nom de l'équipe</t>
        </is>
      </c>
      <c r="G5" s="4" t="inlineStr">
        <is>
          <t>Rang</t>
        </is>
      </c>
      <c r="H5" s="4" t="inlineStr">
        <is>
          <t>Équipe</t>
        </is>
      </c>
      <c r="I5" s="4" t="inlineStr">
        <is>
          <t>J</t>
        </is>
      </c>
      <c r="J5" s="4" t="inlineStr">
        <is>
          <t>G</t>
        </is>
      </c>
      <c r="K5" s="4" t="inlineStr">
        <is>
          <t>N</t>
        </is>
      </c>
      <c r="L5" s="4" t="inlineStr">
        <is>
          <t>P</t>
        </is>
      </c>
      <c r="M5" s="4" t="inlineStr">
        <is>
          <t>BP</t>
        </is>
      </c>
      <c r="N5" s="4" t="inlineStr">
        <is>
          <t>BC</t>
        </is>
      </c>
      <c r="O5" s="4" t="inlineStr">
        <is>
          <t>Diff</t>
        </is>
      </c>
      <c r="P5" s="4" t="inlineStr">
        <is>
          <t>Pts</t>
        </is>
      </c>
      <c r="R5" s="4" t="inlineStr">
        <is>
          <t>Équipe</t>
        </is>
      </c>
      <c r="S5" s="4" t="inlineStr">
        <is>
          <t>J</t>
        </is>
      </c>
      <c r="T5" s="4" t="inlineStr">
        <is>
          <t>G</t>
        </is>
      </c>
      <c r="U5" s="4" t="inlineStr">
        <is>
          <t>N</t>
        </is>
      </c>
      <c r="V5" s="4" t="inlineStr">
        <is>
          <t>P</t>
        </is>
      </c>
      <c r="W5" s="4" t="inlineStr">
        <is>
          <t>BP</t>
        </is>
      </c>
      <c r="X5" s="4" t="inlineStr">
        <is>
          <t>BC</t>
        </is>
      </c>
      <c r="Y5" s="4" t="inlineStr">
        <is>
          <t>Pts</t>
        </is>
      </c>
      <c r="Z5" s="4" t="inlineStr">
        <is>
          <t>Clé</t>
        </is>
      </c>
    </row>
    <row r="6">
      <c r="A6" s="5" t="n">
        <v>1</v>
      </c>
      <c r="B6" s="6" t="inlineStr">
        <is>
          <t>Équipe 1</t>
        </is>
      </c>
      <c r="G6" s="7" t="n">
        <v>1</v>
      </c>
      <c r="H6" s="8">
        <f>INDEX($R$6:$R$9,MATCH(LARGE($Z$6:$Z$9,1),$Z$6:$Z$9,0))</f>
        <v/>
      </c>
      <c r="I6" s="5">
        <f>INDEX($S$6:$S$9,MATCH(LARGE($Z$6:$Z$9,1),$Z$6:$Z$9,0))</f>
        <v/>
      </c>
      <c r="J6" s="5">
        <f>INDEX($T$6:$T$9,MATCH(LARGE($Z$6:$Z$9,1),$Z$6:$Z$9,0))</f>
        <v/>
      </c>
      <c r="K6" s="5">
        <f>INDEX($U$6:$U$9,MATCH(LARGE($Z$6:$Z$9,1),$Z$6:$Z$9,0))</f>
        <v/>
      </c>
      <c r="L6" s="5">
        <f>INDEX($V$6:$V$9,MATCH(LARGE($Z$6:$Z$9,1),$Z$6:$Z$9,0))</f>
        <v/>
      </c>
      <c r="M6" s="5">
        <f>INDEX($W$6:$W$9,MATCH(LARGE($Z$6:$Z$9,1),$Z$6:$Z$9,0))</f>
        <v/>
      </c>
      <c r="N6" s="5">
        <f>INDEX($X$6:$X$9,MATCH(LARGE($Z$6:$Z$9,1),$Z$6:$Z$9,0))</f>
        <v/>
      </c>
      <c r="O6" s="5">
        <f>M6-N6</f>
        <v/>
      </c>
      <c r="P6" s="7">
        <f>INDEX($Y$6:$Y$9,MATCH(LARGE($Z$6:$Z$9,1),$Z$6:$Z$9,0))</f>
        <v/>
      </c>
      <c r="R6">
        <f>$B$6</f>
        <v/>
      </c>
      <c r="S6">
        <f>SUMPRODUCT(($B$12:$B$17=$R$6)*ISNUMBER($C$12:$C$17)*ISNUMBER($D$12:$D$17))+SUMPRODUCT(($E$12:$E$17=$R$6)*ISNUMBER($C$12:$C$17)*ISNUMBER($D$12:$D$17))</f>
        <v/>
      </c>
      <c r="T6">
        <f>SUMPRODUCT(($B$12:$B$17=$R$6)*ISNUMBER($C$12:$C$17)*ISNUMBER($D$12:$D$17)*($C$12:$C$17&gt;$D$12:$D$17))+SUMPRODUCT(($E$12:$E$17=$R$6)*ISNUMBER($C$12:$C$17)*ISNUMBER($D$12:$D$17)*($D$12:$D$17&gt;$C$12:$C$17))</f>
        <v/>
      </c>
      <c r="U6">
        <f>SUMPRODUCT(($B$12:$B$17=$R$6)*ISNUMBER($C$12:$C$17)*ISNUMBER($D$12:$D$17)*($C$12:$C$17=$D$12:$D$17))+SUMPRODUCT(($E$12:$E$17=$R$6)*ISNUMBER($C$12:$C$17)*ISNUMBER($D$12:$D$17)*($C$12:$C$17=$D$12:$D$17))</f>
        <v/>
      </c>
      <c r="V6">
        <f>S6-T6-U6</f>
        <v/>
      </c>
      <c r="W6">
        <f>SUMPRODUCT(($B$12:$B$17=$R$6)*ISNUMBER($C$12:$C$17)*ISNUMBER($D$12:$D$17)*$C$12:$C$17)+SUMPRODUCT(($E$12:$E$17=$R$6)*ISNUMBER($C$12:$C$17)*ISNUMBER($D$12:$D$17)*$D$12:$D$17)</f>
        <v/>
      </c>
      <c r="X6">
        <f>SUMPRODUCT(($B$12:$B$17=$R$6)*ISNUMBER($C$12:$C$17)*ISNUMBER($D$12:$D$17)*$D$12:$D$17)+SUMPRODUCT(($E$12:$E$17=$R$6)*ISNUMBER($C$12:$C$17)*ISNUMBER($D$12:$D$17)*$C$12:$C$17)</f>
        <v/>
      </c>
      <c r="Y6">
        <f>3*T6+U6</f>
        <v/>
      </c>
      <c r="Z6">
        <f>Y6*1000000+(W6-X6+1000)*1000+W6+(5-1)/100</f>
        <v/>
      </c>
    </row>
    <row r="7">
      <c r="A7" s="5" t="n">
        <v>2</v>
      </c>
      <c r="B7" s="6" t="inlineStr">
        <is>
          <t>Équipe 2</t>
        </is>
      </c>
      <c r="G7" s="7" t="n">
        <v>2</v>
      </c>
      <c r="H7" s="8">
        <f>INDEX($R$6:$R$9,MATCH(LARGE($Z$6:$Z$9,2),$Z$6:$Z$9,0))</f>
        <v/>
      </c>
      <c r="I7" s="5">
        <f>INDEX($S$6:$S$9,MATCH(LARGE($Z$6:$Z$9,2),$Z$6:$Z$9,0))</f>
        <v/>
      </c>
      <c r="J7" s="5">
        <f>INDEX($T$6:$T$9,MATCH(LARGE($Z$6:$Z$9,2),$Z$6:$Z$9,0))</f>
        <v/>
      </c>
      <c r="K7" s="5">
        <f>INDEX($U$6:$U$9,MATCH(LARGE($Z$6:$Z$9,2),$Z$6:$Z$9,0))</f>
        <v/>
      </c>
      <c r="L7" s="5">
        <f>INDEX($V$6:$V$9,MATCH(LARGE($Z$6:$Z$9,2),$Z$6:$Z$9,0))</f>
        <v/>
      </c>
      <c r="M7" s="5">
        <f>INDEX($W$6:$W$9,MATCH(LARGE($Z$6:$Z$9,2),$Z$6:$Z$9,0))</f>
        <v/>
      </c>
      <c r="N7" s="5">
        <f>INDEX($X$6:$X$9,MATCH(LARGE($Z$6:$Z$9,2),$Z$6:$Z$9,0))</f>
        <v/>
      </c>
      <c r="O7" s="5">
        <f>M7-N7</f>
        <v/>
      </c>
      <c r="P7" s="7">
        <f>INDEX($Y$6:$Y$9,MATCH(LARGE($Z$6:$Z$9,2),$Z$6:$Z$9,0))</f>
        <v/>
      </c>
      <c r="R7">
        <f>$B$7</f>
        <v/>
      </c>
      <c r="S7">
        <f>SUMPRODUCT(($B$12:$B$17=$R$7)*ISNUMBER($C$12:$C$17)*ISNUMBER($D$12:$D$17))+SUMPRODUCT(($E$12:$E$17=$R$7)*ISNUMBER($C$12:$C$17)*ISNUMBER($D$12:$D$17))</f>
        <v/>
      </c>
      <c r="T7">
        <f>SUMPRODUCT(($B$12:$B$17=$R$7)*ISNUMBER($C$12:$C$17)*ISNUMBER($D$12:$D$17)*($C$12:$C$17&gt;$D$12:$D$17))+SUMPRODUCT(($E$12:$E$17=$R$7)*ISNUMBER($C$12:$C$17)*ISNUMBER($D$12:$D$17)*($D$12:$D$17&gt;$C$12:$C$17))</f>
        <v/>
      </c>
      <c r="U7">
        <f>SUMPRODUCT(($B$12:$B$17=$R$7)*ISNUMBER($C$12:$C$17)*ISNUMBER($D$12:$D$17)*($C$12:$C$17=$D$12:$D$17))+SUMPRODUCT(($E$12:$E$17=$R$7)*ISNUMBER($C$12:$C$17)*ISNUMBER($D$12:$D$17)*($C$12:$C$17=$D$12:$D$17))</f>
        <v/>
      </c>
      <c r="V7">
        <f>S7-T7-U7</f>
        <v/>
      </c>
      <c r="W7">
        <f>SUMPRODUCT(($B$12:$B$17=$R$7)*ISNUMBER($C$12:$C$17)*ISNUMBER($D$12:$D$17)*$C$12:$C$17)+SUMPRODUCT(($E$12:$E$17=$R$7)*ISNUMBER($C$12:$C$17)*ISNUMBER($D$12:$D$17)*$D$12:$D$17)</f>
        <v/>
      </c>
      <c r="X7">
        <f>SUMPRODUCT(($B$12:$B$17=$R$7)*ISNUMBER($C$12:$C$17)*ISNUMBER($D$12:$D$17)*$D$12:$D$17)+SUMPRODUCT(($E$12:$E$17=$R$7)*ISNUMBER($C$12:$C$17)*ISNUMBER($D$12:$D$17)*$C$12:$C$17)</f>
        <v/>
      </c>
      <c r="Y7">
        <f>3*T7+U7</f>
        <v/>
      </c>
      <c r="Z7">
        <f>Y7*1000000+(W7-X7+1000)*1000+W7+(5-2)/100</f>
        <v/>
      </c>
    </row>
    <row r="8">
      <c r="A8" s="5" t="n">
        <v>3</v>
      </c>
      <c r="B8" s="6" t="inlineStr">
        <is>
          <t>Équipe 3</t>
        </is>
      </c>
      <c r="G8" s="7" t="n">
        <v>3</v>
      </c>
      <c r="H8" s="8">
        <f>INDEX($R$6:$R$9,MATCH(LARGE($Z$6:$Z$9,3),$Z$6:$Z$9,0))</f>
        <v/>
      </c>
      <c r="I8" s="5">
        <f>INDEX($S$6:$S$9,MATCH(LARGE($Z$6:$Z$9,3),$Z$6:$Z$9,0))</f>
        <v/>
      </c>
      <c r="J8" s="5">
        <f>INDEX($T$6:$T$9,MATCH(LARGE($Z$6:$Z$9,3),$Z$6:$Z$9,0))</f>
        <v/>
      </c>
      <c r="K8" s="5">
        <f>INDEX($U$6:$U$9,MATCH(LARGE($Z$6:$Z$9,3),$Z$6:$Z$9,0))</f>
        <v/>
      </c>
      <c r="L8" s="5">
        <f>INDEX($V$6:$V$9,MATCH(LARGE($Z$6:$Z$9,3),$Z$6:$Z$9,0))</f>
        <v/>
      </c>
      <c r="M8" s="5">
        <f>INDEX($W$6:$W$9,MATCH(LARGE($Z$6:$Z$9,3),$Z$6:$Z$9,0))</f>
        <v/>
      </c>
      <c r="N8" s="5">
        <f>INDEX($X$6:$X$9,MATCH(LARGE($Z$6:$Z$9,3),$Z$6:$Z$9,0))</f>
        <v/>
      </c>
      <c r="O8" s="5">
        <f>M8-N8</f>
        <v/>
      </c>
      <c r="P8" s="7">
        <f>INDEX($Y$6:$Y$9,MATCH(LARGE($Z$6:$Z$9,3),$Z$6:$Z$9,0))</f>
        <v/>
      </c>
      <c r="R8">
        <f>$B$8</f>
        <v/>
      </c>
      <c r="S8">
        <f>SUMPRODUCT(($B$12:$B$17=$R$8)*ISNUMBER($C$12:$C$17)*ISNUMBER($D$12:$D$17))+SUMPRODUCT(($E$12:$E$17=$R$8)*ISNUMBER($C$12:$C$17)*ISNUMBER($D$12:$D$17))</f>
        <v/>
      </c>
      <c r="T8">
        <f>SUMPRODUCT(($B$12:$B$17=$R$8)*ISNUMBER($C$12:$C$17)*ISNUMBER($D$12:$D$17)*($C$12:$C$17&gt;$D$12:$D$17))+SUMPRODUCT(($E$12:$E$17=$R$8)*ISNUMBER($C$12:$C$17)*ISNUMBER($D$12:$D$17)*($D$12:$D$17&gt;$C$12:$C$17))</f>
        <v/>
      </c>
      <c r="U8">
        <f>SUMPRODUCT(($B$12:$B$17=$R$8)*ISNUMBER($C$12:$C$17)*ISNUMBER($D$12:$D$17)*($C$12:$C$17=$D$12:$D$17))+SUMPRODUCT(($E$12:$E$17=$R$8)*ISNUMBER($C$12:$C$17)*ISNUMBER($D$12:$D$17)*($C$12:$C$17=$D$12:$D$17))</f>
        <v/>
      </c>
      <c r="V8">
        <f>S8-T8-U8</f>
        <v/>
      </c>
      <c r="W8">
        <f>SUMPRODUCT(($B$12:$B$17=$R$8)*ISNUMBER($C$12:$C$17)*ISNUMBER($D$12:$D$17)*$C$12:$C$17)+SUMPRODUCT(($E$12:$E$17=$R$8)*ISNUMBER($C$12:$C$17)*ISNUMBER($D$12:$D$17)*$D$12:$D$17)</f>
        <v/>
      </c>
      <c r="X8">
        <f>SUMPRODUCT(($B$12:$B$17=$R$8)*ISNUMBER($C$12:$C$17)*ISNUMBER($D$12:$D$17)*$D$12:$D$17)+SUMPRODUCT(($E$12:$E$17=$R$8)*ISNUMBER($C$12:$C$17)*ISNUMBER($D$12:$D$17)*$C$12:$C$17)</f>
        <v/>
      </c>
      <c r="Y8">
        <f>3*T8+U8</f>
        <v/>
      </c>
      <c r="Z8">
        <f>Y8*1000000+(W8-X8+1000)*1000+W8+(5-3)/100</f>
        <v/>
      </c>
    </row>
    <row r="9">
      <c r="A9" s="5" t="n">
        <v>4</v>
      </c>
      <c r="B9" s="6" t="inlineStr">
        <is>
          <t>Équipe 4</t>
        </is>
      </c>
      <c r="G9" s="7" t="n">
        <v>4</v>
      </c>
      <c r="H9" s="8">
        <f>INDEX($R$6:$R$9,MATCH(LARGE($Z$6:$Z$9,4),$Z$6:$Z$9,0))</f>
        <v/>
      </c>
      <c r="I9" s="5">
        <f>INDEX($S$6:$S$9,MATCH(LARGE($Z$6:$Z$9,4),$Z$6:$Z$9,0))</f>
        <v/>
      </c>
      <c r="J9" s="5">
        <f>INDEX($T$6:$T$9,MATCH(LARGE($Z$6:$Z$9,4),$Z$6:$Z$9,0))</f>
        <v/>
      </c>
      <c r="K9" s="5">
        <f>INDEX($U$6:$U$9,MATCH(LARGE($Z$6:$Z$9,4),$Z$6:$Z$9,0))</f>
        <v/>
      </c>
      <c r="L9" s="5">
        <f>INDEX($V$6:$V$9,MATCH(LARGE($Z$6:$Z$9,4),$Z$6:$Z$9,0))</f>
        <v/>
      </c>
      <c r="M9" s="5">
        <f>INDEX($W$6:$W$9,MATCH(LARGE($Z$6:$Z$9,4),$Z$6:$Z$9,0))</f>
        <v/>
      </c>
      <c r="N9" s="5">
        <f>INDEX($X$6:$X$9,MATCH(LARGE($Z$6:$Z$9,4),$Z$6:$Z$9,0))</f>
        <v/>
      </c>
      <c r="O9" s="5">
        <f>M9-N9</f>
        <v/>
      </c>
      <c r="P9" s="7">
        <f>INDEX($Y$6:$Y$9,MATCH(LARGE($Z$6:$Z$9,4),$Z$6:$Z$9,0))</f>
        <v/>
      </c>
      <c r="R9">
        <f>$B$9</f>
        <v/>
      </c>
      <c r="S9">
        <f>SUMPRODUCT(($B$12:$B$17=$R$9)*ISNUMBER($C$12:$C$17)*ISNUMBER($D$12:$D$17))+SUMPRODUCT(($E$12:$E$17=$R$9)*ISNUMBER($C$12:$C$17)*ISNUMBER($D$12:$D$17))</f>
        <v/>
      </c>
      <c r="T9">
        <f>SUMPRODUCT(($B$12:$B$17=$R$9)*ISNUMBER($C$12:$C$17)*ISNUMBER($D$12:$D$17)*($C$12:$C$17&gt;$D$12:$D$17))+SUMPRODUCT(($E$12:$E$17=$R$9)*ISNUMBER($C$12:$C$17)*ISNUMBER($D$12:$D$17)*($D$12:$D$17&gt;$C$12:$C$17))</f>
        <v/>
      </c>
      <c r="U9">
        <f>SUMPRODUCT(($B$12:$B$17=$R$9)*ISNUMBER($C$12:$C$17)*ISNUMBER($D$12:$D$17)*($C$12:$C$17=$D$12:$D$17))+SUMPRODUCT(($E$12:$E$17=$R$9)*ISNUMBER($C$12:$C$17)*ISNUMBER($D$12:$D$17)*($C$12:$C$17=$D$12:$D$17))</f>
        <v/>
      </c>
      <c r="V9">
        <f>S9-T9-U9</f>
        <v/>
      </c>
      <c r="W9">
        <f>SUMPRODUCT(($B$12:$B$17=$R$9)*ISNUMBER($C$12:$C$17)*ISNUMBER($D$12:$D$17)*$C$12:$C$17)+SUMPRODUCT(($E$12:$E$17=$R$9)*ISNUMBER($C$12:$C$17)*ISNUMBER($D$12:$D$17)*$D$12:$D$17)</f>
        <v/>
      </c>
      <c r="X9">
        <f>SUMPRODUCT(($B$12:$B$17=$R$9)*ISNUMBER($C$12:$C$17)*ISNUMBER($D$12:$D$17)*$D$12:$D$17)+SUMPRODUCT(($E$12:$E$17=$R$9)*ISNUMBER($C$12:$C$17)*ISNUMBER($D$12:$D$17)*$C$12:$C$17)</f>
        <v/>
      </c>
      <c r="Y9">
        <f>3*T9+U9</f>
        <v/>
      </c>
      <c r="Z9">
        <f>Y9*1000000+(W9-X9+1000)*1000+W9+(5-4)/100</f>
        <v/>
      </c>
    </row>
    <row r="11">
      <c r="A11" s="4" t="inlineStr">
        <is>
          <t>Match</t>
        </is>
      </c>
      <c r="B11" s="4" t="inlineStr">
        <is>
          <t>Équipe A</t>
        </is>
      </c>
      <c r="C11" s="4" t="inlineStr">
        <is>
          <t>Score A</t>
        </is>
      </c>
      <c r="D11" s="4" t="inlineStr">
        <is>
          <t>Score B</t>
        </is>
      </c>
      <c r="E11" s="4" t="inlineStr">
        <is>
          <t>Équipe B</t>
        </is>
      </c>
    </row>
    <row r="12">
      <c r="A12" s="5" t="n">
        <v>1</v>
      </c>
      <c r="B12" s="5">
        <f>$B$6</f>
        <v/>
      </c>
      <c r="C12" s="9" t="n"/>
      <c r="D12" s="9" t="n"/>
      <c r="E12" s="5">
        <f>$B$9</f>
        <v/>
      </c>
    </row>
    <row r="13">
      <c r="A13" s="5" t="n">
        <v>2</v>
      </c>
      <c r="B13" s="5">
        <f>$B$7</f>
        <v/>
      </c>
      <c r="C13" s="9" t="n"/>
      <c r="D13" s="9" t="n"/>
      <c r="E13" s="5">
        <f>$B$8</f>
        <v/>
      </c>
    </row>
    <row r="14">
      <c r="A14" s="5" t="n">
        <v>3</v>
      </c>
      <c r="B14" s="5">
        <f>$B$6</f>
        <v/>
      </c>
      <c r="C14" s="9" t="n"/>
      <c r="D14" s="9" t="n"/>
      <c r="E14" s="5">
        <f>$B$8</f>
        <v/>
      </c>
    </row>
    <row r="15">
      <c r="A15" s="5" t="n">
        <v>4</v>
      </c>
      <c r="B15" s="5">
        <f>$B$7</f>
        <v/>
      </c>
      <c r="C15" s="9" t="n"/>
      <c r="D15" s="9" t="n"/>
      <c r="E15" s="5">
        <f>$B$9</f>
        <v/>
      </c>
    </row>
    <row r="16">
      <c r="A16" s="5" t="n">
        <v>5</v>
      </c>
      <c r="B16" s="5">
        <f>$B$6</f>
        <v/>
      </c>
      <c r="C16" s="9" t="n"/>
      <c r="D16" s="9" t="n"/>
      <c r="E16" s="5">
        <f>$B$7</f>
        <v/>
      </c>
    </row>
    <row r="17">
      <c r="A17" s="5" t="n">
        <v>6</v>
      </c>
      <c r="B17" s="5">
        <f>$B$8</f>
        <v/>
      </c>
      <c r="C17" s="9" t="n"/>
      <c r="D17" s="9" t="n"/>
      <c r="E17" s="5">
        <f>$B$9</f>
        <v/>
      </c>
    </row>
    <row r="19">
      <c r="A19" s="3" t="inlineStr">
        <is>
          <t>Poule B</t>
        </is>
      </c>
    </row>
    <row r="20">
      <c r="A20" s="4" t="inlineStr">
        <is>
          <t>N°</t>
        </is>
      </c>
      <c r="B20" s="4" t="inlineStr">
        <is>
          <t>Nom de l'équipe</t>
        </is>
      </c>
      <c r="G20" s="4" t="inlineStr">
        <is>
          <t>Rang</t>
        </is>
      </c>
      <c r="H20" s="4" t="inlineStr">
        <is>
          <t>Équipe</t>
        </is>
      </c>
      <c r="I20" s="4" t="inlineStr">
        <is>
          <t>J</t>
        </is>
      </c>
      <c r="J20" s="4" t="inlineStr">
        <is>
          <t>G</t>
        </is>
      </c>
      <c r="K20" s="4" t="inlineStr">
        <is>
          <t>N</t>
        </is>
      </c>
      <c r="L20" s="4" t="inlineStr">
        <is>
          <t>P</t>
        </is>
      </c>
      <c r="M20" s="4" t="inlineStr">
        <is>
          <t>BP</t>
        </is>
      </c>
      <c r="N20" s="4" t="inlineStr">
        <is>
          <t>BC</t>
        </is>
      </c>
      <c r="O20" s="4" t="inlineStr">
        <is>
          <t>Diff</t>
        </is>
      </c>
      <c r="P20" s="4" t="inlineStr">
        <is>
          <t>Pts</t>
        </is>
      </c>
      <c r="R20" s="4" t="inlineStr">
        <is>
          <t>Équipe</t>
        </is>
      </c>
      <c r="S20" s="4" t="inlineStr">
        <is>
          <t>J</t>
        </is>
      </c>
      <c r="T20" s="4" t="inlineStr">
        <is>
          <t>G</t>
        </is>
      </c>
      <c r="U20" s="4" t="inlineStr">
        <is>
          <t>N</t>
        </is>
      </c>
      <c r="V20" s="4" t="inlineStr">
        <is>
          <t>P</t>
        </is>
      </c>
      <c r="W20" s="4" t="inlineStr">
        <is>
          <t>BP</t>
        </is>
      </c>
      <c r="X20" s="4" t="inlineStr">
        <is>
          <t>BC</t>
        </is>
      </c>
      <c r="Y20" s="4" t="inlineStr">
        <is>
          <t>Pts</t>
        </is>
      </c>
      <c r="Z20" s="4" t="inlineStr">
        <is>
          <t>Clé</t>
        </is>
      </c>
    </row>
    <row r="21">
      <c r="A21" s="5" t="n">
        <v>5</v>
      </c>
      <c r="B21" s="6" t="inlineStr">
        <is>
          <t>Équipe 5</t>
        </is>
      </c>
      <c r="G21" s="7" t="n">
        <v>1</v>
      </c>
      <c r="H21" s="8">
        <f>INDEX($R$21:$R$24,MATCH(LARGE($Z$21:$Z$24,1),$Z$21:$Z$24,0))</f>
        <v/>
      </c>
      <c r="I21" s="5">
        <f>INDEX($S$21:$S$24,MATCH(LARGE($Z$21:$Z$24,1),$Z$21:$Z$24,0))</f>
        <v/>
      </c>
      <c r="J21" s="5">
        <f>INDEX($T$21:$T$24,MATCH(LARGE($Z$21:$Z$24,1),$Z$21:$Z$24,0))</f>
        <v/>
      </c>
      <c r="K21" s="5">
        <f>INDEX($U$21:$U$24,MATCH(LARGE($Z$21:$Z$24,1),$Z$21:$Z$24,0))</f>
        <v/>
      </c>
      <c r="L21" s="5">
        <f>INDEX($V$21:$V$24,MATCH(LARGE($Z$21:$Z$24,1),$Z$21:$Z$24,0))</f>
        <v/>
      </c>
      <c r="M21" s="5">
        <f>INDEX($W$21:$W$24,MATCH(LARGE($Z$21:$Z$24,1),$Z$21:$Z$24,0))</f>
        <v/>
      </c>
      <c r="N21" s="5">
        <f>INDEX($X$21:$X$24,MATCH(LARGE($Z$21:$Z$24,1),$Z$21:$Z$24,0))</f>
        <v/>
      </c>
      <c r="O21" s="5">
        <f>M21-N21</f>
        <v/>
      </c>
      <c r="P21" s="7">
        <f>INDEX($Y$21:$Y$24,MATCH(LARGE($Z$21:$Z$24,1),$Z$21:$Z$24,0))</f>
        <v/>
      </c>
      <c r="R21">
        <f>$B$21</f>
        <v/>
      </c>
      <c r="S21">
        <f>SUMPRODUCT(($B$27:$B$32=$R$21)*ISNUMBER($C$27:$C$32)*ISNUMBER($D$27:$D$32))+SUMPRODUCT(($E$27:$E$32=$R$21)*ISNUMBER($C$27:$C$32)*ISNUMBER($D$27:$D$32))</f>
        <v/>
      </c>
      <c r="T21">
        <f>SUMPRODUCT(($B$27:$B$32=$R$21)*ISNUMBER($C$27:$C$32)*ISNUMBER($D$27:$D$32)*($C$27:$C$32&gt;$D$27:$D$32))+SUMPRODUCT(($E$27:$E$32=$R$21)*ISNUMBER($C$27:$C$32)*ISNUMBER($D$27:$D$32)*($D$27:$D$32&gt;$C$27:$C$32))</f>
        <v/>
      </c>
      <c r="U21">
        <f>SUMPRODUCT(($B$27:$B$32=$R$21)*ISNUMBER($C$27:$C$32)*ISNUMBER($D$27:$D$32)*($C$27:$C$32=$D$27:$D$32))+SUMPRODUCT(($E$27:$E$32=$R$21)*ISNUMBER($C$27:$C$32)*ISNUMBER($D$27:$D$32)*($C$27:$C$32=$D$27:$D$32))</f>
        <v/>
      </c>
      <c r="V21">
        <f>S21-T21-U21</f>
        <v/>
      </c>
      <c r="W21">
        <f>SUMPRODUCT(($B$27:$B$32=$R$21)*ISNUMBER($C$27:$C$32)*ISNUMBER($D$27:$D$32)*$C$27:$C$32)+SUMPRODUCT(($E$27:$E$32=$R$21)*ISNUMBER($C$27:$C$32)*ISNUMBER($D$27:$D$32)*$D$27:$D$32)</f>
        <v/>
      </c>
      <c r="X21">
        <f>SUMPRODUCT(($B$27:$B$32=$R$21)*ISNUMBER($C$27:$C$32)*ISNUMBER($D$27:$D$32)*$D$27:$D$32)+SUMPRODUCT(($E$27:$E$32=$R$21)*ISNUMBER($C$27:$C$32)*ISNUMBER($D$27:$D$32)*$C$27:$C$32)</f>
        <v/>
      </c>
      <c r="Y21">
        <f>3*T21+U21</f>
        <v/>
      </c>
      <c r="Z21">
        <f>Y21*1000000+(W21-X21+1000)*1000+W21+(5-1)/100</f>
        <v/>
      </c>
    </row>
    <row r="22">
      <c r="A22" s="5" t="n">
        <v>6</v>
      </c>
      <c r="B22" s="6" t="inlineStr">
        <is>
          <t>Équipe 6</t>
        </is>
      </c>
      <c r="G22" s="7" t="n">
        <v>2</v>
      </c>
      <c r="H22" s="8">
        <f>INDEX($R$21:$R$24,MATCH(LARGE($Z$21:$Z$24,2),$Z$21:$Z$24,0))</f>
        <v/>
      </c>
      <c r="I22" s="5">
        <f>INDEX($S$21:$S$24,MATCH(LARGE($Z$21:$Z$24,2),$Z$21:$Z$24,0))</f>
        <v/>
      </c>
      <c r="J22" s="5">
        <f>INDEX($T$21:$T$24,MATCH(LARGE($Z$21:$Z$24,2),$Z$21:$Z$24,0))</f>
        <v/>
      </c>
      <c r="K22" s="5">
        <f>INDEX($U$21:$U$24,MATCH(LARGE($Z$21:$Z$24,2),$Z$21:$Z$24,0))</f>
        <v/>
      </c>
      <c r="L22" s="5">
        <f>INDEX($V$21:$V$24,MATCH(LARGE($Z$21:$Z$24,2),$Z$21:$Z$24,0))</f>
        <v/>
      </c>
      <c r="M22" s="5">
        <f>INDEX($W$21:$W$24,MATCH(LARGE($Z$21:$Z$24,2),$Z$21:$Z$24,0))</f>
        <v/>
      </c>
      <c r="N22" s="5">
        <f>INDEX($X$21:$X$24,MATCH(LARGE($Z$21:$Z$24,2),$Z$21:$Z$24,0))</f>
        <v/>
      </c>
      <c r="O22" s="5">
        <f>M22-N22</f>
        <v/>
      </c>
      <c r="P22" s="7">
        <f>INDEX($Y$21:$Y$24,MATCH(LARGE($Z$21:$Z$24,2),$Z$21:$Z$24,0))</f>
        <v/>
      </c>
      <c r="R22">
        <f>$B$22</f>
        <v/>
      </c>
      <c r="S22">
        <f>SUMPRODUCT(($B$27:$B$32=$R$22)*ISNUMBER($C$27:$C$32)*ISNUMBER($D$27:$D$32))+SUMPRODUCT(($E$27:$E$32=$R$22)*ISNUMBER($C$27:$C$32)*ISNUMBER($D$27:$D$32))</f>
        <v/>
      </c>
      <c r="T22">
        <f>SUMPRODUCT(($B$27:$B$32=$R$22)*ISNUMBER($C$27:$C$32)*ISNUMBER($D$27:$D$32)*($C$27:$C$32&gt;$D$27:$D$32))+SUMPRODUCT(($E$27:$E$32=$R$22)*ISNUMBER($C$27:$C$32)*ISNUMBER($D$27:$D$32)*($D$27:$D$32&gt;$C$27:$C$32))</f>
        <v/>
      </c>
      <c r="U22">
        <f>SUMPRODUCT(($B$27:$B$32=$R$22)*ISNUMBER($C$27:$C$32)*ISNUMBER($D$27:$D$32)*($C$27:$C$32=$D$27:$D$32))+SUMPRODUCT(($E$27:$E$32=$R$22)*ISNUMBER($C$27:$C$32)*ISNUMBER($D$27:$D$32)*($C$27:$C$32=$D$27:$D$32))</f>
        <v/>
      </c>
      <c r="V22">
        <f>S22-T22-U22</f>
        <v/>
      </c>
      <c r="W22">
        <f>SUMPRODUCT(($B$27:$B$32=$R$22)*ISNUMBER($C$27:$C$32)*ISNUMBER($D$27:$D$32)*$C$27:$C$32)+SUMPRODUCT(($E$27:$E$32=$R$22)*ISNUMBER($C$27:$C$32)*ISNUMBER($D$27:$D$32)*$D$27:$D$32)</f>
        <v/>
      </c>
      <c r="X22">
        <f>SUMPRODUCT(($B$27:$B$32=$R$22)*ISNUMBER($C$27:$C$32)*ISNUMBER($D$27:$D$32)*$D$27:$D$32)+SUMPRODUCT(($E$27:$E$32=$R$22)*ISNUMBER($C$27:$C$32)*ISNUMBER($D$27:$D$32)*$C$27:$C$32)</f>
        <v/>
      </c>
      <c r="Y22">
        <f>3*T22+U22</f>
        <v/>
      </c>
      <c r="Z22">
        <f>Y22*1000000+(W22-X22+1000)*1000+W22+(5-2)/100</f>
        <v/>
      </c>
    </row>
    <row r="23">
      <c r="A23" s="5" t="n">
        <v>7</v>
      </c>
      <c r="B23" s="6" t="inlineStr">
        <is>
          <t>Équipe 7</t>
        </is>
      </c>
      <c r="G23" s="7" t="n">
        <v>3</v>
      </c>
      <c r="H23" s="8">
        <f>INDEX($R$21:$R$24,MATCH(LARGE($Z$21:$Z$24,3),$Z$21:$Z$24,0))</f>
        <v/>
      </c>
      <c r="I23" s="5">
        <f>INDEX($S$21:$S$24,MATCH(LARGE($Z$21:$Z$24,3),$Z$21:$Z$24,0))</f>
        <v/>
      </c>
      <c r="J23" s="5">
        <f>INDEX($T$21:$T$24,MATCH(LARGE($Z$21:$Z$24,3),$Z$21:$Z$24,0))</f>
        <v/>
      </c>
      <c r="K23" s="5">
        <f>INDEX($U$21:$U$24,MATCH(LARGE($Z$21:$Z$24,3),$Z$21:$Z$24,0))</f>
        <v/>
      </c>
      <c r="L23" s="5">
        <f>INDEX($V$21:$V$24,MATCH(LARGE($Z$21:$Z$24,3),$Z$21:$Z$24,0))</f>
        <v/>
      </c>
      <c r="M23" s="5">
        <f>INDEX($W$21:$W$24,MATCH(LARGE($Z$21:$Z$24,3),$Z$21:$Z$24,0))</f>
        <v/>
      </c>
      <c r="N23" s="5">
        <f>INDEX($X$21:$X$24,MATCH(LARGE($Z$21:$Z$24,3),$Z$21:$Z$24,0))</f>
        <v/>
      </c>
      <c r="O23" s="5">
        <f>M23-N23</f>
        <v/>
      </c>
      <c r="P23" s="7">
        <f>INDEX($Y$21:$Y$24,MATCH(LARGE($Z$21:$Z$24,3),$Z$21:$Z$24,0))</f>
        <v/>
      </c>
      <c r="R23">
        <f>$B$23</f>
        <v/>
      </c>
      <c r="S23">
        <f>SUMPRODUCT(($B$27:$B$32=$R$23)*ISNUMBER($C$27:$C$32)*ISNUMBER($D$27:$D$32))+SUMPRODUCT(($E$27:$E$32=$R$23)*ISNUMBER($C$27:$C$32)*ISNUMBER($D$27:$D$32))</f>
        <v/>
      </c>
      <c r="T23">
        <f>SUMPRODUCT(($B$27:$B$32=$R$23)*ISNUMBER($C$27:$C$32)*ISNUMBER($D$27:$D$32)*($C$27:$C$32&gt;$D$27:$D$32))+SUMPRODUCT(($E$27:$E$32=$R$23)*ISNUMBER($C$27:$C$32)*ISNUMBER($D$27:$D$32)*($D$27:$D$32&gt;$C$27:$C$32))</f>
        <v/>
      </c>
      <c r="U23">
        <f>SUMPRODUCT(($B$27:$B$32=$R$23)*ISNUMBER($C$27:$C$32)*ISNUMBER($D$27:$D$32)*($C$27:$C$32=$D$27:$D$32))+SUMPRODUCT(($E$27:$E$32=$R$23)*ISNUMBER($C$27:$C$32)*ISNUMBER($D$27:$D$32)*($C$27:$C$32=$D$27:$D$32))</f>
        <v/>
      </c>
      <c r="V23">
        <f>S23-T23-U23</f>
        <v/>
      </c>
      <c r="W23">
        <f>SUMPRODUCT(($B$27:$B$32=$R$23)*ISNUMBER($C$27:$C$32)*ISNUMBER($D$27:$D$32)*$C$27:$C$32)+SUMPRODUCT(($E$27:$E$32=$R$23)*ISNUMBER($C$27:$C$32)*ISNUMBER($D$27:$D$32)*$D$27:$D$32)</f>
        <v/>
      </c>
      <c r="X23">
        <f>SUMPRODUCT(($B$27:$B$32=$R$23)*ISNUMBER($C$27:$C$32)*ISNUMBER($D$27:$D$32)*$D$27:$D$32)+SUMPRODUCT(($E$27:$E$32=$R$23)*ISNUMBER($C$27:$C$32)*ISNUMBER($D$27:$D$32)*$C$27:$C$32)</f>
        <v/>
      </c>
      <c r="Y23">
        <f>3*T23+U23</f>
        <v/>
      </c>
      <c r="Z23">
        <f>Y23*1000000+(W23-X23+1000)*1000+W23+(5-3)/100</f>
        <v/>
      </c>
    </row>
    <row r="24">
      <c r="A24" s="5" t="n">
        <v>8</v>
      </c>
      <c r="B24" s="6" t="inlineStr">
        <is>
          <t>Équipe 8</t>
        </is>
      </c>
      <c r="G24" s="7" t="n">
        <v>4</v>
      </c>
      <c r="H24" s="8">
        <f>INDEX($R$21:$R$24,MATCH(LARGE($Z$21:$Z$24,4),$Z$21:$Z$24,0))</f>
        <v/>
      </c>
      <c r="I24" s="5">
        <f>INDEX($S$21:$S$24,MATCH(LARGE($Z$21:$Z$24,4),$Z$21:$Z$24,0))</f>
        <v/>
      </c>
      <c r="J24" s="5">
        <f>INDEX($T$21:$T$24,MATCH(LARGE($Z$21:$Z$24,4),$Z$21:$Z$24,0))</f>
        <v/>
      </c>
      <c r="K24" s="5">
        <f>INDEX($U$21:$U$24,MATCH(LARGE($Z$21:$Z$24,4),$Z$21:$Z$24,0))</f>
        <v/>
      </c>
      <c r="L24" s="5">
        <f>INDEX($V$21:$V$24,MATCH(LARGE($Z$21:$Z$24,4),$Z$21:$Z$24,0))</f>
        <v/>
      </c>
      <c r="M24" s="5">
        <f>INDEX($W$21:$W$24,MATCH(LARGE($Z$21:$Z$24,4),$Z$21:$Z$24,0))</f>
        <v/>
      </c>
      <c r="N24" s="5">
        <f>INDEX($X$21:$X$24,MATCH(LARGE($Z$21:$Z$24,4),$Z$21:$Z$24,0))</f>
        <v/>
      </c>
      <c r="O24" s="5">
        <f>M24-N24</f>
        <v/>
      </c>
      <c r="P24" s="7">
        <f>INDEX($Y$21:$Y$24,MATCH(LARGE($Z$21:$Z$24,4),$Z$21:$Z$24,0))</f>
        <v/>
      </c>
      <c r="R24">
        <f>$B$24</f>
        <v/>
      </c>
      <c r="S24">
        <f>SUMPRODUCT(($B$27:$B$32=$R$24)*ISNUMBER($C$27:$C$32)*ISNUMBER($D$27:$D$32))+SUMPRODUCT(($E$27:$E$32=$R$24)*ISNUMBER($C$27:$C$32)*ISNUMBER($D$27:$D$32))</f>
        <v/>
      </c>
      <c r="T24">
        <f>SUMPRODUCT(($B$27:$B$32=$R$24)*ISNUMBER($C$27:$C$32)*ISNUMBER($D$27:$D$32)*($C$27:$C$32&gt;$D$27:$D$32))+SUMPRODUCT(($E$27:$E$32=$R$24)*ISNUMBER($C$27:$C$32)*ISNUMBER($D$27:$D$32)*($D$27:$D$32&gt;$C$27:$C$32))</f>
        <v/>
      </c>
      <c r="U24">
        <f>SUMPRODUCT(($B$27:$B$32=$R$24)*ISNUMBER($C$27:$C$32)*ISNUMBER($D$27:$D$32)*($C$27:$C$32=$D$27:$D$32))+SUMPRODUCT(($E$27:$E$32=$R$24)*ISNUMBER($C$27:$C$32)*ISNUMBER($D$27:$D$32)*($C$27:$C$32=$D$27:$D$32))</f>
        <v/>
      </c>
      <c r="V24">
        <f>S24-T24-U24</f>
        <v/>
      </c>
      <c r="W24">
        <f>SUMPRODUCT(($B$27:$B$32=$R$24)*ISNUMBER($C$27:$C$32)*ISNUMBER($D$27:$D$32)*$C$27:$C$32)+SUMPRODUCT(($E$27:$E$32=$R$24)*ISNUMBER($C$27:$C$32)*ISNUMBER($D$27:$D$32)*$D$27:$D$32)</f>
        <v/>
      </c>
      <c r="X24">
        <f>SUMPRODUCT(($B$27:$B$32=$R$24)*ISNUMBER($C$27:$C$32)*ISNUMBER($D$27:$D$32)*$D$27:$D$32)+SUMPRODUCT(($E$27:$E$32=$R$24)*ISNUMBER($C$27:$C$32)*ISNUMBER($D$27:$D$32)*$C$27:$C$32)</f>
        <v/>
      </c>
      <c r="Y24">
        <f>3*T24+U24</f>
        <v/>
      </c>
      <c r="Z24">
        <f>Y24*1000000+(W24-X24+1000)*1000+W24+(5-4)/100</f>
        <v/>
      </c>
    </row>
    <row r="26">
      <c r="A26" s="4" t="inlineStr">
        <is>
          <t>Match</t>
        </is>
      </c>
      <c r="B26" s="4" t="inlineStr">
        <is>
          <t>Équipe A</t>
        </is>
      </c>
      <c r="C26" s="4" t="inlineStr">
        <is>
          <t>Score A</t>
        </is>
      </c>
      <c r="D26" s="4" t="inlineStr">
        <is>
          <t>Score B</t>
        </is>
      </c>
      <c r="E26" s="4" t="inlineStr">
        <is>
          <t>Équipe B</t>
        </is>
      </c>
    </row>
    <row r="27">
      <c r="A27" s="5" t="n">
        <v>1</v>
      </c>
      <c r="B27" s="5">
        <f>$B$21</f>
        <v/>
      </c>
      <c r="C27" s="9" t="n"/>
      <c r="D27" s="9" t="n"/>
      <c r="E27" s="5">
        <f>$B$24</f>
        <v/>
      </c>
    </row>
    <row r="28">
      <c r="A28" s="5" t="n">
        <v>2</v>
      </c>
      <c r="B28" s="5">
        <f>$B$22</f>
        <v/>
      </c>
      <c r="C28" s="9" t="n"/>
      <c r="D28" s="9" t="n"/>
      <c r="E28" s="5">
        <f>$B$23</f>
        <v/>
      </c>
    </row>
    <row r="29">
      <c r="A29" s="5" t="n">
        <v>3</v>
      </c>
      <c r="B29" s="5">
        <f>$B$21</f>
        <v/>
      </c>
      <c r="C29" s="9" t="n"/>
      <c r="D29" s="9" t="n"/>
      <c r="E29" s="5">
        <f>$B$23</f>
        <v/>
      </c>
    </row>
    <row r="30">
      <c r="A30" s="5" t="n">
        <v>4</v>
      </c>
      <c r="B30" s="5">
        <f>$B$22</f>
        <v/>
      </c>
      <c r="C30" s="9" t="n"/>
      <c r="D30" s="9" t="n"/>
      <c r="E30" s="5">
        <f>$B$24</f>
        <v/>
      </c>
    </row>
    <row r="31">
      <c r="A31" s="5" t="n">
        <v>5</v>
      </c>
      <c r="B31" s="5">
        <f>$B$21</f>
        <v/>
      </c>
      <c r="C31" s="9" t="n"/>
      <c r="D31" s="9" t="n"/>
      <c r="E31" s="5">
        <f>$B$22</f>
        <v/>
      </c>
    </row>
    <row r="32">
      <c r="A32" s="5" t="n">
        <v>6</v>
      </c>
      <c r="B32" s="5">
        <f>$B$23</f>
        <v/>
      </c>
      <c r="C32" s="9" t="n"/>
      <c r="D32" s="9" t="n"/>
      <c r="E32" s="5">
        <f>$B$24</f>
        <v/>
      </c>
    </row>
    <row r="34">
      <c r="A34" s="3" t="inlineStr">
        <is>
          <t>Phase finale</t>
        </is>
      </c>
    </row>
    <row r="35">
      <c r="A35" s="4" t="inlineStr">
        <is>
          <t>Match</t>
        </is>
      </c>
      <c r="B35" s="4" t="inlineStr">
        <is>
          <t>Équipe A</t>
        </is>
      </c>
      <c r="C35" s="4" t="inlineStr">
        <is>
          <t>Score A</t>
        </is>
      </c>
      <c r="D35" s="4" t="inlineStr">
        <is>
          <t>Score B</t>
        </is>
      </c>
      <c r="E35" s="4" t="inlineStr">
        <is>
          <t>Équipe B</t>
        </is>
      </c>
    </row>
    <row r="36">
      <c r="A36" s="7" t="inlineStr">
        <is>
          <t>Demi 1</t>
        </is>
      </c>
      <c r="B36" s="5">
        <f>$H$6</f>
        <v/>
      </c>
      <c r="C36" s="9" t="n"/>
      <c r="D36" s="9" t="n"/>
      <c r="E36" s="5">
        <f>$H$22</f>
        <v/>
      </c>
    </row>
    <row r="37">
      <c r="A37" s="7" t="inlineStr">
        <is>
          <t>Demi 2</t>
        </is>
      </c>
      <c r="B37" s="5">
        <f>$H$21</f>
        <v/>
      </c>
      <c r="C37" s="9" t="n"/>
      <c r="D37" s="9" t="n"/>
      <c r="E37" s="5">
        <f>$H$7</f>
        <v/>
      </c>
    </row>
    <row r="38">
      <c r="A38" s="7" t="inlineStr">
        <is>
          <t>Finale</t>
        </is>
      </c>
      <c r="B38" s="5">
        <f>IF(AND(ISNUMBER(C36),ISNUMBER(D36),C36&lt;&gt;D36),IF(C36&gt;D36,B36,E36),"Vainqueur demi 1")</f>
        <v/>
      </c>
      <c r="C38" s="9" t="n"/>
      <c r="D38" s="9" t="n"/>
      <c r="E38" s="5">
        <f>IF(AND(ISNUMBER(C37),ISNUMBER(D37),C37&lt;&gt;D37),IF(C37&gt;D37,B37,E37),"Vainqueur demi 2")</f>
        <v/>
      </c>
    </row>
    <row r="39">
      <c r="A39" s="7" t="inlineStr">
        <is>
          <t>Vainqueur</t>
        </is>
      </c>
      <c r="B39" s="7">
        <f>IF(AND(ISNUMBER(C38),ISNUMBER(D38),C38&lt;&gt;D38),IF(C38&gt;D38,B38,E38),"-")</f>
        <v/>
      </c>
    </row>
    <row r="40">
      <c r="A40" s="2" t="inlineStr">
        <is>
          <t>Demi 1 : 1er poule A contre 2e poule B. Demi 2 : 1er poule B contre 2e poule A. Pas de match nul en phase finale : jouez un but en or.</t>
        </is>
      </c>
    </row>
    <row r="42">
      <c r="A42" s="10" t="inlineStr">
        <is>
          <t>Laissez Kickerly remplir ce tableau à votre place : https://www.kickerly.app/tournoi/creation</t>
        </is>
      </c>
    </row>
  </sheetData>
  <mergeCells count="1">
    <mergeCell ref="B39:E39"/>
  </mergeCells>
  <dataValidations count="1">
    <dataValidation sqref="C12:D17 C27:D32 C36:D38" showDropDown="0" showInputMessage="0" showErrorMessage="1" allowBlank="0" error="Saisissez un score entier entre 0 et 99." type="whole" operator="between">
      <formula1>0</formula1>
      <formula2>99</formula2>
    </dataValidation>
  </dataValidations>
  <hyperlinks>
    <hyperlink xmlns:r="http://schemas.openxmlformats.org/officeDocument/2006/relationships" ref="A42" r:id="rId1"/>
  </hyperlink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Z5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9" customWidth="1" min="3" max="3"/>
    <col width="9" customWidth="1" min="4" max="4"/>
    <col width="24" customWidth="1" min="5" max="5"/>
    <col width="3" customWidth="1" min="6" max="6"/>
    <col width="7" customWidth="1" min="7" max="7"/>
    <col width="24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>
      <c r="A1" s="1" t="inlineStr">
        <is>
          <t>Tableau de tournoi de baby-foot : 10 équipes - 2 poules de 5 + phase finale</t>
        </is>
      </c>
    </row>
    <row r="2">
      <c r="A2" s="2" t="inlineStr">
        <is>
          <t>Cellules jaunes : saisissez les noms (tous différents) puis les scores. Le classement se met à jour tout seul. Victoire 3 pts, nul 1 pt, défaite 0 ; égalité : différence de buts, puis buts marqués.</t>
        </is>
      </c>
    </row>
    <row r="4">
      <c r="A4" s="3" t="inlineStr">
        <is>
          <t>Poule A</t>
        </is>
      </c>
    </row>
    <row r="5">
      <c r="A5" s="4" t="inlineStr">
        <is>
          <t>N°</t>
        </is>
      </c>
      <c r="B5" s="4" t="inlineStr">
        <is>
          <t>Nom de l'équipe</t>
        </is>
      </c>
      <c r="G5" s="4" t="inlineStr">
        <is>
          <t>Rang</t>
        </is>
      </c>
      <c r="H5" s="4" t="inlineStr">
        <is>
          <t>Équipe</t>
        </is>
      </c>
      <c r="I5" s="4" t="inlineStr">
        <is>
          <t>J</t>
        </is>
      </c>
      <c r="J5" s="4" t="inlineStr">
        <is>
          <t>G</t>
        </is>
      </c>
      <c r="K5" s="4" t="inlineStr">
        <is>
          <t>N</t>
        </is>
      </c>
      <c r="L5" s="4" t="inlineStr">
        <is>
          <t>P</t>
        </is>
      </c>
      <c r="M5" s="4" t="inlineStr">
        <is>
          <t>BP</t>
        </is>
      </c>
      <c r="N5" s="4" t="inlineStr">
        <is>
          <t>BC</t>
        </is>
      </c>
      <c r="O5" s="4" t="inlineStr">
        <is>
          <t>Diff</t>
        </is>
      </c>
      <c r="P5" s="4" t="inlineStr">
        <is>
          <t>Pts</t>
        </is>
      </c>
      <c r="R5" s="4" t="inlineStr">
        <is>
          <t>Équipe</t>
        </is>
      </c>
      <c r="S5" s="4" t="inlineStr">
        <is>
          <t>J</t>
        </is>
      </c>
      <c r="T5" s="4" t="inlineStr">
        <is>
          <t>G</t>
        </is>
      </c>
      <c r="U5" s="4" t="inlineStr">
        <is>
          <t>N</t>
        </is>
      </c>
      <c r="V5" s="4" t="inlineStr">
        <is>
          <t>P</t>
        </is>
      </c>
      <c r="W5" s="4" t="inlineStr">
        <is>
          <t>BP</t>
        </is>
      </c>
      <c r="X5" s="4" t="inlineStr">
        <is>
          <t>BC</t>
        </is>
      </c>
      <c r="Y5" s="4" t="inlineStr">
        <is>
          <t>Pts</t>
        </is>
      </c>
      <c r="Z5" s="4" t="inlineStr">
        <is>
          <t>Clé</t>
        </is>
      </c>
    </row>
    <row r="6">
      <c r="A6" s="5" t="n">
        <v>1</v>
      </c>
      <c r="B6" s="6" t="inlineStr">
        <is>
          <t>Équipe 1</t>
        </is>
      </c>
      <c r="G6" s="7" t="n">
        <v>1</v>
      </c>
      <c r="H6" s="8">
        <f>INDEX($R$6:$R$10,MATCH(LARGE($Z$6:$Z$10,1),$Z$6:$Z$10,0))</f>
        <v/>
      </c>
      <c r="I6" s="5">
        <f>INDEX($S$6:$S$10,MATCH(LARGE($Z$6:$Z$10,1),$Z$6:$Z$10,0))</f>
        <v/>
      </c>
      <c r="J6" s="5">
        <f>INDEX($T$6:$T$10,MATCH(LARGE($Z$6:$Z$10,1),$Z$6:$Z$10,0))</f>
        <v/>
      </c>
      <c r="K6" s="5">
        <f>INDEX($U$6:$U$10,MATCH(LARGE($Z$6:$Z$10,1),$Z$6:$Z$10,0))</f>
        <v/>
      </c>
      <c r="L6" s="5">
        <f>INDEX($V$6:$V$10,MATCH(LARGE($Z$6:$Z$10,1),$Z$6:$Z$10,0))</f>
        <v/>
      </c>
      <c r="M6" s="5">
        <f>INDEX($W$6:$W$10,MATCH(LARGE($Z$6:$Z$10,1),$Z$6:$Z$10,0))</f>
        <v/>
      </c>
      <c r="N6" s="5">
        <f>INDEX($X$6:$X$10,MATCH(LARGE($Z$6:$Z$10,1),$Z$6:$Z$10,0))</f>
        <v/>
      </c>
      <c r="O6" s="5">
        <f>M6-N6</f>
        <v/>
      </c>
      <c r="P6" s="7">
        <f>INDEX($Y$6:$Y$10,MATCH(LARGE($Z$6:$Z$10,1),$Z$6:$Z$10,0))</f>
        <v/>
      </c>
      <c r="R6">
        <f>$B$6</f>
        <v/>
      </c>
      <c r="S6">
        <f>SUMPRODUCT(($B$13:$B$22=$R$6)*ISNUMBER($C$13:$C$22)*ISNUMBER($D$13:$D$22))+SUMPRODUCT(($E$13:$E$22=$R$6)*ISNUMBER($C$13:$C$22)*ISNUMBER($D$13:$D$22))</f>
        <v/>
      </c>
      <c r="T6">
        <f>SUMPRODUCT(($B$13:$B$22=$R$6)*ISNUMBER($C$13:$C$22)*ISNUMBER($D$13:$D$22)*($C$13:$C$22&gt;$D$13:$D$22))+SUMPRODUCT(($E$13:$E$22=$R$6)*ISNUMBER($C$13:$C$22)*ISNUMBER($D$13:$D$22)*($D$13:$D$22&gt;$C$13:$C$22))</f>
        <v/>
      </c>
      <c r="U6">
        <f>SUMPRODUCT(($B$13:$B$22=$R$6)*ISNUMBER($C$13:$C$22)*ISNUMBER($D$13:$D$22)*($C$13:$C$22=$D$13:$D$22))+SUMPRODUCT(($E$13:$E$22=$R$6)*ISNUMBER($C$13:$C$22)*ISNUMBER($D$13:$D$22)*($C$13:$C$22=$D$13:$D$22))</f>
        <v/>
      </c>
      <c r="V6">
        <f>S6-T6-U6</f>
        <v/>
      </c>
      <c r="W6">
        <f>SUMPRODUCT(($B$13:$B$22=$R$6)*ISNUMBER($C$13:$C$22)*ISNUMBER($D$13:$D$22)*$C$13:$C$22)+SUMPRODUCT(($E$13:$E$22=$R$6)*ISNUMBER($C$13:$C$22)*ISNUMBER($D$13:$D$22)*$D$13:$D$22)</f>
        <v/>
      </c>
      <c r="X6">
        <f>SUMPRODUCT(($B$13:$B$22=$R$6)*ISNUMBER($C$13:$C$22)*ISNUMBER($D$13:$D$22)*$D$13:$D$22)+SUMPRODUCT(($E$13:$E$22=$R$6)*ISNUMBER($C$13:$C$22)*ISNUMBER($D$13:$D$22)*$C$13:$C$22)</f>
        <v/>
      </c>
      <c r="Y6">
        <f>3*T6+U6</f>
        <v/>
      </c>
      <c r="Z6">
        <f>Y6*1000000+(W6-X6+1000)*1000+W6+(6-1)/100</f>
        <v/>
      </c>
    </row>
    <row r="7">
      <c r="A7" s="5" t="n">
        <v>2</v>
      </c>
      <c r="B7" s="6" t="inlineStr">
        <is>
          <t>Équipe 2</t>
        </is>
      </c>
      <c r="G7" s="7" t="n">
        <v>2</v>
      </c>
      <c r="H7" s="8">
        <f>INDEX($R$6:$R$10,MATCH(LARGE($Z$6:$Z$10,2),$Z$6:$Z$10,0))</f>
        <v/>
      </c>
      <c r="I7" s="5">
        <f>INDEX($S$6:$S$10,MATCH(LARGE($Z$6:$Z$10,2),$Z$6:$Z$10,0))</f>
        <v/>
      </c>
      <c r="J7" s="5">
        <f>INDEX($T$6:$T$10,MATCH(LARGE($Z$6:$Z$10,2),$Z$6:$Z$10,0))</f>
        <v/>
      </c>
      <c r="K7" s="5">
        <f>INDEX($U$6:$U$10,MATCH(LARGE($Z$6:$Z$10,2),$Z$6:$Z$10,0))</f>
        <v/>
      </c>
      <c r="L7" s="5">
        <f>INDEX($V$6:$V$10,MATCH(LARGE($Z$6:$Z$10,2),$Z$6:$Z$10,0))</f>
        <v/>
      </c>
      <c r="M7" s="5">
        <f>INDEX($W$6:$W$10,MATCH(LARGE($Z$6:$Z$10,2),$Z$6:$Z$10,0))</f>
        <v/>
      </c>
      <c r="N7" s="5">
        <f>INDEX($X$6:$X$10,MATCH(LARGE($Z$6:$Z$10,2),$Z$6:$Z$10,0))</f>
        <v/>
      </c>
      <c r="O7" s="5">
        <f>M7-N7</f>
        <v/>
      </c>
      <c r="P7" s="7">
        <f>INDEX($Y$6:$Y$10,MATCH(LARGE($Z$6:$Z$10,2),$Z$6:$Z$10,0))</f>
        <v/>
      </c>
      <c r="R7">
        <f>$B$7</f>
        <v/>
      </c>
      <c r="S7">
        <f>SUMPRODUCT(($B$13:$B$22=$R$7)*ISNUMBER($C$13:$C$22)*ISNUMBER($D$13:$D$22))+SUMPRODUCT(($E$13:$E$22=$R$7)*ISNUMBER($C$13:$C$22)*ISNUMBER($D$13:$D$22))</f>
        <v/>
      </c>
      <c r="T7">
        <f>SUMPRODUCT(($B$13:$B$22=$R$7)*ISNUMBER($C$13:$C$22)*ISNUMBER($D$13:$D$22)*($C$13:$C$22&gt;$D$13:$D$22))+SUMPRODUCT(($E$13:$E$22=$R$7)*ISNUMBER($C$13:$C$22)*ISNUMBER($D$13:$D$22)*($D$13:$D$22&gt;$C$13:$C$22))</f>
        <v/>
      </c>
      <c r="U7">
        <f>SUMPRODUCT(($B$13:$B$22=$R$7)*ISNUMBER($C$13:$C$22)*ISNUMBER($D$13:$D$22)*($C$13:$C$22=$D$13:$D$22))+SUMPRODUCT(($E$13:$E$22=$R$7)*ISNUMBER($C$13:$C$22)*ISNUMBER($D$13:$D$22)*($C$13:$C$22=$D$13:$D$22))</f>
        <v/>
      </c>
      <c r="V7">
        <f>S7-T7-U7</f>
        <v/>
      </c>
      <c r="W7">
        <f>SUMPRODUCT(($B$13:$B$22=$R$7)*ISNUMBER($C$13:$C$22)*ISNUMBER($D$13:$D$22)*$C$13:$C$22)+SUMPRODUCT(($E$13:$E$22=$R$7)*ISNUMBER($C$13:$C$22)*ISNUMBER($D$13:$D$22)*$D$13:$D$22)</f>
        <v/>
      </c>
      <c r="X7">
        <f>SUMPRODUCT(($B$13:$B$22=$R$7)*ISNUMBER($C$13:$C$22)*ISNUMBER($D$13:$D$22)*$D$13:$D$22)+SUMPRODUCT(($E$13:$E$22=$R$7)*ISNUMBER($C$13:$C$22)*ISNUMBER($D$13:$D$22)*$C$13:$C$22)</f>
        <v/>
      </c>
      <c r="Y7">
        <f>3*T7+U7</f>
        <v/>
      </c>
      <c r="Z7">
        <f>Y7*1000000+(W7-X7+1000)*1000+W7+(6-2)/100</f>
        <v/>
      </c>
    </row>
    <row r="8">
      <c r="A8" s="5" t="n">
        <v>3</v>
      </c>
      <c r="B8" s="6" t="inlineStr">
        <is>
          <t>Équipe 3</t>
        </is>
      </c>
      <c r="G8" s="7" t="n">
        <v>3</v>
      </c>
      <c r="H8" s="8">
        <f>INDEX($R$6:$R$10,MATCH(LARGE($Z$6:$Z$10,3),$Z$6:$Z$10,0))</f>
        <v/>
      </c>
      <c r="I8" s="5">
        <f>INDEX($S$6:$S$10,MATCH(LARGE($Z$6:$Z$10,3),$Z$6:$Z$10,0))</f>
        <v/>
      </c>
      <c r="J8" s="5">
        <f>INDEX($T$6:$T$10,MATCH(LARGE($Z$6:$Z$10,3),$Z$6:$Z$10,0))</f>
        <v/>
      </c>
      <c r="K8" s="5">
        <f>INDEX($U$6:$U$10,MATCH(LARGE($Z$6:$Z$10,3),$Z$6:$Z$10,0))</f>
        <v/>
      </c>
      <c r="L8" s="5">
        <f>INDEX($V$6:$V$10,MATCH(LARGE($Z$6:$Z$10,3),$Z$6:$Z$10,0))</f>
        <v/>
      </c>
      <c r="M8" s="5">
        <f>INDEX($W$6:$W$10,MATCH(LARGE($Z$6:$Z$10,3),$Z$6:$Z$10,0))</f>
        <v/>
      </c>
      <c r="N8" s="5">
        <f>INDEX($X$6:$X$10,MATCH(LARGE($Z$6:$Z$10,3),$Z$6:$Z$10,0))</f>
        <v/>
      </c>
      <c r="O8" s="5">
        <f>M8-N8</f>
        <v/>
      </c>
      <c r="P8" s="7">
        <f>INDEX($Y$6:$Y$10,MATCH(LARGE($Z$6:$Z$10,3),$Z$6:$Z$10,0))</f>
        <v/>
      </c>
      <c r="R8">
        <f>$B$8</f>
        <v/>
      </c>
      <c r="S8">
        <f>SUMPRODUCT(($B$13:$B$22=$R$8)*ISNUMBER($C$13:$C$22)*ISNUMBER($D$13:$D$22))+SUMPRODUCT(($E$13:$E$22=$R$8)*ISNUMBER($C$13:$C$22)*ISNUMBER($D$13:$D$22))</f>
        <v/>
      </c>
      <c r="T8">
        <f>SUMPRODUCT(($B$13:$B$22=$R$8)*ISNUMBER($C$13:$C$22)*ISNUMBER($D$13:$D$22)*($C$13:$C$22&gt;$D$13:$D$22))+SUMPRODUCT(($E$13:$E$22=$R$8)*ISNUMBER($C$13:$C$22)*ISNUMBER($D$13:$D$22)*($D$13:$D$22&gt;$C$13:$C$22))</f>
        <v/>
      </c>
      <c r="U8">
        <f>SUMPRODUCT(($B$13:$B$22=$R$8)*ISNUMBER($C$13:$C$22)*ISNUMBER($D$13:$D$22)*($C$13:$C$22=$D$13:$D$22))+SUMPRODUCT(($E$13:$E$22=$R$8)*ISNUMBER($C$13:$C$22)*ISNUMBER($D$13:$D$22)*($C$13:$C$22=$D$13:$D$22))</f>
        <v/>
      </c>
      <c r="V8">
        <f>S8-T8-U8</f>
        <v/>
      </c>
      <c r="W8">
        <f>SUMPRODUCT(($B$13:$B$22=$R$8)*ISNUMBER($C$13:$C$22)*ISNUMBER($D$13:$D$22)*$C$13:$C$22)+SUMPRODUCT(($E$13:$E$22=$R$8)*ISNUMBER($C$13:$C$22)*ISNUMBER($D$13:$D$22)*$D$13:$D$22)</f>
        <v/>
      </c>
      <c r="X8">
        <f>SUMPRODUCT(($B$13:$B$22=$R$8)*ISNUMBER($C$13:$C$22)*ISNUMBER($D$13:$D$22)*$D$13:$D$22)+SUMPRODUCT(($E$13:$E$22=$R$8)*ISNUMBER($C$13:$C$22)*ISNUMBER($D$13:$D$22)*$C$13:$C$22)</f>
        <v/>
      </c>
      <c r="Y8">
        <f>3*T8+U8</f>
        <v/>
      </c>
      <c r="Z8">
        <f>Y8*1000000+(W8-X8+1000)*1000+W8+(6-3)/100</f>
        <v/>
      </c>
    </row>
    <row r="9">
      <c r="A9" s="5" t="n">
        <v>4</v>
      </c>
      <c r="B9" s="6" t="inlineStr">
        <is>
          <t>Équipe 4</t>
        </is>
      </c>
      <c r="G9" s="7" t="n">
        <v>4</v>
      </c>
      <c r="H9" s="8">
        <f>INDEX($R$6:$R$10,MATCH(LARGE($Z$6:$Z$10,4),$Z$6:$Z$10,0))</f>
        <v/>
      </c>
      <c r="I9" s="5">
        <f>INDEX($S$6:$S$10,MATCH(LARGE($Z$6:$Z$10,4),$Z$6:$Z$10,0))</f>
        <v/>
      </c>
      <c r="J9" s="5">
        <f>INDEX($T$6:$T$10,MATCH(LARGE($Z$6:$Z$10,4),$Z$6:$Z$10,0))</f>
        <v/>
      </c>
      <c r="K9" s="5">
        <f>INDEX($U$6:$U$10,MATCH(LARGE($Z$6:$Z$10,4),$Z$6:$Z$10,0))</f>
        <v/>
      </c>
      <c r="L9" s="5">
        <f>INDEX($V$6:$V$10,MATCH(LARGE($Z$6:$Z$10,4),$Z$6:$Z$10,0))</f>
        <v/>
      </c>
      <c r="M9" s="5">
        <f>INDEX($W$6:$W$10,MATCH(LARGE($Z$6:$Z$10,4),$Z$6:$Z$10,0))</f>
        <v/>
      </c>
      <c r="N9" s="5">
        <f>INDEX($X$6:$X$10,MATCH(LARGE($Z$6:$Z$10,4),$Z$6:$Z$10,0))</f>
        <v/>
      </c>
      <c r="O9" s="5">
        <f>M9-N9</f>
        <v/>
      </c>
      <c r="P9" s="7">
        <f>INDEX($Y$6:$Y$10,MATCH(LARGE($Z$6:$Z$10,4),$Z$6:$Z$10,0))</f>
        <v/>
      </c>
      <c r="R9">
        <f>$B$9</f>
        <v/>
      </c>
      <c r="S9">
        <f>SUMPRODUCT(($B$13:$B$22=$R$9)*ISNUMBER($C$13:$C$22)*ISNUMBER($D$13:$D$22))+SUMPRODUCT(($E$13:$E$22=$R$9)*ISNUMBER($C$13:$C$22)*ISNUMBER($D$13:$D$22))</f>
        <v/>
      </c>
      <c r="T9">
        <f>SUMPRODUCT(($B$13:$B$22=$R$9)*ISNUMBER($C$13:$C$22)*ISNUMBER($D$13:$D$22)*($C$13:$C$22&gt;$D$13:$D$22))+SUMPRODUCT(($E$13:$E$22=$R$9)*ISNUMBER($C$13:$C$22)*ISNUMBER($D$13:$D$22)*($D$13:$D$22&gt;$C$13:$C$22))</f>
        <v/>
      </c>
      <c r="U9">
        <f>SUMPRODUCT(($B$13:$B$22=$R$9)*ISNUMBER($C$13:$C$22)*ISNUMBER($D$13:$D$22)*($C$13:$C$22=$D$13:$D$22))+SUMPRODUCT(($E$13:$E$22=$R$9)*ISNUMBER($C$13:$C$22)*ISNUMBER($D$13:$D$22)*($C$13:$C$22=$D$13:$D$22))</f>
        <v/>
      </c>
      <c r="V9">
        <f>S9-T9-U9</f>
        <v/>
      </c>
      <c r="W9">
        <f>SUMPRODUCT(($B$13:$B$22=$R$9)*ISNUMBER($C$13:$C$22)*ISNUMBER($D$13:$D$22)*$C$13:$C$22)+SUMPRODUCT(($E$13:$E$22=$R$9)*ISNUMBER($C$13:$C$22)*ISNUMBER($D$13:$D$22)*$D$13:$D$22)</f>
        <v/>
      </c>
      <c r="X9">
        <f>SUMPRODUCT(($B$13:$B$22=$R$9)*ISNUMBER($C$13:$C$22)*ISNUMBER($D$13:$D$22)*$D$13:$D$22)+SUMPRODUCT(($E$13:$E$22=$R$9)*ISNUMBER($C$13:$C$22)*ISNUMBER($D$13:$D$22)*$C$13:$C$22)</f>
        <v/>
      </c>
      <c r="Y9">
        <f>3*T9+U9</f>
        <v/>
      </c>
      <c r="Z9">
        <f>Y9*1000000+(W9-X9+1000)*1000+W9+(6-4)/100</f>
        <v/>
      </c>
    </row>
    <row r="10">
      <c r="A10" s="5" t="n">
        <v>5</v>
      </c>
      <c r="B10" s="6" t="inlineStr">
        <is>
          <t>Équipe 5</t>
        </is>
      </c>
      <c r="G10" s="7" t="n">
        <v>5</v>
      </c>
      <c r="H10" s="8">
        <f>INDEX($R$6:$R$10,MATCH(LARGE($Z$6:$Z$10,5),$Z$6:$Z$10,0))</f>
        <v/>
      </c>
      <c r="I10" s="5">
        <f>INDEX($S$6:$S$10,MATCH(LARGE($Z$6:$Z$10,5),$Z$6:$Z$10,0))</f>
        <v/>
      </c>
      <c r="J10" s="5">
        <f>INDEX($T$6:$T$10,MATCH(LARGE($Z$6:$Z$10,5),$Z$6:$Z$10,0))</f>
        <v/>
      </c>
      <c r="K10" s="5">
        <f>INDEX($U$6:$U$10,MATCH(LARGE($Z$6:$Z$10,5),$Z$6:$Z$10,0))</f>
        <v/>
      </c>
      <c r="L10" s="5">
        <f>INDEX($V$6:$V$10,MATCH(LARGE($Z$6:$Z$10,5),$Z$6:$Z$10,0))</f>
        <v/>
      </c>
      <c r="M10" s="5">
        <f>INDEX($W$6:$W$10,MATCH(LARGE($Z$6:$Z$10,5),$Z$6:$Z$10,0))</f>
        <v/>
      </c>
      <c r="N10" s="5">
        <f>INDEX($X$6:$X$10,MATCH(LARGE($Z$6:$Z$10,5),$Z$6:$Z$10,0))</f>
        <v/>
      </c>
      <c r="O10" s="5">
        <f>M10-N10</f>
        <v/>
      </c>
      <c r="P10" s="7">
        <f>INDEX($Y$6:$Y$10,MATCH(LARGE($Z$6:$Z$10,5),$Z$6:$Z$10,0))</f>
        <v/>
      </c>
      <c r="R10">
        <f>$B$10</f>
        <v/>
      </c>
      <c r="S10">
        <f>SUMPRODUCT(($B$13:$B$22=$R$10)*ISNUMBER($C$13:$C$22)*ISNUMBER($D$13:$D$22))+SUMPRODUCT(($E$13:$E$22=$R$10)*ISNUMBER($C$13:$C$22)*ISNUMBER($D$13:$D$22))</f>
        <v/>
      </c>
      <c r="T10">
        <f>SUMPRODUCT(($B$13:$B$22=$R$10)*ISNUMBER($C$13:$C$22)*ISNUMBER($D$13:$D$22)*($C$13:$C$22&gt;$D$13:$D$22))+SUMPRODUCT(($E$13:$E$22=$R$10)*ISNUMBER($C$13:$C$22)*ISNUMBER($D$13:$D$22)*($D$13:$D$22&gt;$C$13:$C$22))</f>
        <v/>
      </c>
      <c r="U10">
        <f>SUMPRODUCT(($B$13:$B$22=$R$10)*ISNUMBER($C$13:$C$22)*ISNUMBER($D$13:$D$22)*($C$13:$C$22=$D$13:$D$22))+SUMPRODUCT(($E$13:$E$22=$R$10)*ISNUMBER($C$13:$C$22)*ISNUMBER($D$13:$D$22)*($C$13:$C$22=$D$13:$D$22))</f>
        <v/>
      </c>
      <c r="V10">
        <f>S10-T10-U10</f>
        <v/>
      </c>
      <c r="W10">
        <f>SUMPRODUCT(($B$13:$B$22=$R$10)*ISNUMBER($C$13:$C$22)*ISNUMBER($D$13:$D$22)*$C$13:$C$22)+SUMPRODUCT(($E$13:$E$22=$R$10)*ISNUMBER($C$13:$C$22)*ISNUMBER($D$13:$D$22)*$D$13:$D$22)</f>
        <v/>
      </c>
      <c r="X10">
        <f>SUMPRODUCT(($B$13:$B$22=$R$10)*ISNUMBER($C$13:$C$22)*ISNUMBER($D$13:$D$22)*$D$13:$D$22)+SUMPRODUCT(($E$13:$E$22=$R$10)*ISNUMBER($C$13:$C$22)*ISNUMBER($D$13:$D$22)*$C$13:$C$22)</f>
        <v/>
      </c>
      <c r="Y10">
        <f>3*T10+U10</f>
        <v/>
      </c>
      <c r="Z10">
        <f>Y10*1000000+(W10-X10+1000)*1000+W10+(6-5)/100</f>
        <v/>
      </c>
    </row>
    <row r="12">
      <c r="A12" s="4" t="inlineStr">
        <is>
          <t>Match</t>
        </is>
      </c>
      <c r="B12" s="4" t="inlineStr">
        <is>
          <t>Équipe A</t>
        </is>
      </c>
      <c r="C12" s="4" t="inlineStr">
        <is>
          <t>Score A</t>
        </is>
      </c>
      <c r="D12" s="4" t="inlineStr">
        <is>
          <t>Score B</t>
        </is>
      </c>
      <c r="E12" s="4" t="inlineStr">
        <is>
          <t>Équipe B</t>
        </is>
      </c>
    </row>
    <row r="13">
      <c r="A13" s="5" t="n">
        <v>1</v>
      </c>
      <c r="B13" s="5">
        <f>$B$7</f>
        <v/>
      </c>
      <c r="C13" s="9" t="n"/>
      <c r="D13" s="9" t="n"/>
      <c r="E13" s="5">
        <f>$B$10</f>
        <v/>
      </c>
    </row>
    <row r="14">
      <c r="A14" s="5" t="n">
        <v>2</v>
      </c>
      <c r="B14" s="5">
        <f>$B$8</f>
        <v/>
      </c>
      <c r="C14" s="9" t="n"/>
      <c r="D14" s="9" t="n"/>
      <c r="E14" s="5">
        <f>$B$9</f>
        <v/>
      </c>
    </row>
    <row r="15">
      <c r="A15" s="5" t="n">
        <v>3</v>
      </c>
      <c r="B15" s="5">
        <f>$B$6</f>
        <v/>
      </c>
      <c r="C15" s="9" t="n"/>
      <c r="D15" s="9" t="n"/>
      <c r="E15" s="5">
        <f>$B$10</f>
        <v/>
      </c>
    </row>
    <row r="16">
      <c r="A16" s="5" t="n">
        <v>4</v>
      </c>
      <c r="B16" s="5">
        <f>$B$7</f>
        <v/>
      </c>
      <c r="C16" s="9" t="n"/>
      <c r="D16" s="9" t="n"/>
      <c r="E16" s="5">
        <f>$B$8</f>
        <v/>
      </c>
    </row>
    <row r="17">
      <c r="A17" s="5" t="n">
        <v>5</v>
      </c>
      <c r="B17" s="5">
        <f>$B$6</f>
        <v/>
      </c>
      <c r="C17" s="9" t="n"/>
      <c r="D17" s="9" t="n"/>
      <c r="E17" s="5">
        <f>$B$9</f>
        <v/>
      </c>
    </row>
    <row r="18">
      <c r="A18" s="5" t="n">
        <v>6</v>
      </c>
      <c r="B18" s="5">
        <f>$B$8</f>
        <v/>
      </c>
      <c r="C18" s="9" t="n"/>
      <c r="D18" s="9" t="n"/>
      <c r="E18" s="5">
        <f>$B$10</f>
        <v/>
      </c>
    </row>
    <row r="19">
      <c r="A19" s="5" t="n">
        <v>7</v>
      </c>
      <c r="B19" s="5">
        <f>$B$7</f>
        <v/>
      </c>
      <c r="C19" s="9" t="n"/>
      <c r="D19" s="9" t="n"/>
      <c r="E19" s="5">
        <f>$B$9</f>
        <v/>
      </c>
    </row>
    <row r="20">
      <c r="A20" s="5" t="n">
        <v>8</v>
      </c>
      <c r="B20" s="5">
        <f>$B$6</f>
        <v/>
      </c>
      <c r="C20" s="9" t="n"/>
      <c r="D20" s="9" t="n"/>
      <c r="E20" s="5">
        <f>$B$8</f>
        <v/>
      </c>
    </row>
    <row r="21">
      <c r="A21" s="5" t="n">
        <v>9</v>
      </c>
      <c r="B21" s="5">
        <f>$B$9</f>
        <v/>
      </c>
      <c r="C21" s="9" t="n"/>
      <c r="D21" s="9" t="n"/>
      <c r="E21" s="5">
        <f>$B$10</f>
        <v/>
      </c>
    </row>
    <row r="22">
      <c r="A22" s="5" t="n">
        <v>10</v>
      </c>
      <c r="B22" s="5">
        <f>$B$6</f>
        <v/>
      </c>
      <c r="C22" s="9" t="n"/>
      <c r="D22" s="9" t="n"/>
      <c r="E22" s="5">
        <f>$B$7</f>
        <v/>
      </c>
    </row>
    <row r="24">
      <c r="A24" s="3" t="inlineStr">
        <is>
          <t>Poule B</t>
        </is>
      </c>
    </row>
    <row r="25">
      <c r="A25" s="4" t="inlineStr">
        <is>
          <t>N°</t>
        </is>
      </c>
      <c r="B25" s="4" t="inlineStr">
        <is>
          <t>Nom de l'équipe</t>
        </is>
      </c>
      <c r="G25" s="4" t="inlineStr">
        <is>
          <t>Rang</t>
        </is>
      </c>
      <c r="H25" s="4" t="inlineStr">
        <is>
          <t>Équipe</t>
        </is>
      </c>
      <c r="I25" s="4" t="inlineStr">
        <is>
          <t>J</t>
        </is>
      </c>
      <c r="J25" s="4" t="inlineStr">
        <is>
          <t>G</t>
        </is>
      </c>
      <c r="K25" s="4" t="inlineStr">
        <is>
          <t>N</t>
        </is>
      </c>
      <c r="L25" s="4" t="inlineStr">
        <is>
          <t>P</t>
        </is>
      </c>
      <c r="M25" s="4" t="inlineStr">
        <is>
          <t>BP</t>
        </is>
      </c>
      <c r="N25" s="4" t="inlineStr">
        <is>
          <t>BC</t>
        </is>
      </c>
      <c r="O25" s="4" t="inlineStr">
        <is>
          <t>Diff</t>
        </is>
      </c>
      <c r="P25" s="4" t="inlineStr">
        <is>
          <t>Pts</t>
        </is>
      </c>
      <c r="R25" s="4" t="inlineStr">
        <is>
          <t>Équipe</t>
        </is>
      </c>
      <c r="S25" s="4" t="inlineStr">
        <is>
          <t>J</t>
        </is>
      </c>
      <c r="T25" s="4" t="inlineStr">
        <is>
          <t>G</t>
        </is>
      </c>
      <c r="U25" s="4" t="inlineStr">
        <is>
          <t>N</t>
        </is>
      </c>
      <c r="V25" s="4" t="inlineStr">
        <is>
          <t>P</t>
        </is>
      </c>
      <c r="W25" s="4" t="inlineStr">
        <is>
          <t>BP</t>
        </is>
      </c>
      <c r="X25" s="4" t="inlineStr">
        <is>
          <t>BC</t>
        </is>
      </c>
      <c r="Y25" s="4" t="inlineStr">
        <is>
          <t>Pts</t>
        </is>
      </c>
      <c r="Z25" s="4" t="inlineStr">
        <is>
          <t>Clé</t>
        </is>
      </c>
    </row>
    <row r="26">
      <c r="A26" s="5" t="n">
        <v>6</v>
      </c>
      <c r="B26" s="6" t="inlineStr">
        <is>
          <t>Équipe 6</t>
        </is>
      </c>
      <c r="G26" s="7" t="n">
        <v>1</v>
      </c>
      <c r="H26" s="8">
        <f>INDEX($R$26:$R$30,MATCH(LARGE($Z$26:$Z$30,1),$Z$26:$Z$30,0))</f>
        <v/>
      </c>
      <c r="I26" s="5">
        <f>INDEX($S$26:$S$30,MATCH(LARGE($Z$26:$Z$30,1),$Z$26:$Z$30,0))</f>
        <v/>
      </c>
      <c r="J26" s="5">
        <f>INDEX($T$26:$T$30,MATCH(LARGE($Z$26:$Z$30,1),$Z$26:$Z$30,0))</f>
        <v/>
      </c>
      <c r="K26" s="5">
        <f>INDEX($U$26:$U$30,MATCH(LARGE($Z$26:$Z$30,1),$Z$26:$Z$30,0))</f>
        <v/>
      </c>
      <c r="L26" s="5">
        <f>INDEX($V$26:$V$30,MATCH(LARGE($Z$26:$Z$30,1),$Z$26:$Z$30,0))</f>
        <v/>
      </c>
      <c r="M26" s="5">
        <f>INDEX($W$26:$W$30,MATCH(LARGE($Z$26:$Z$30,1),$Z$26:$Z$30,0))</f>
        <v/>
      </c>
      <c r="N26" s="5">
        <f>INDEX($X$26:$X$30,MATCH(LARGE($Z$26:$Z$30,1),$Z$26:$Z$30,0))</f>
        <v/>
      </c>
      <c r="O26" s="5">
        <f>M26-N26</f>
        <v/>
      </c>
      <c r="P26" s="7">
        <f>INDEX($Y$26:$Y$30,MATCH(LARGE($Z$26:$Z$30,1),$Z$26:$Z$30,0))</f>
        <v/>
      </c>
      <c r="R26">
        <f>$B$26</f>
        <v/>
      </c>
      <c r="S26">
        <f>SUMPRODUCT(($B$33:$B$42=$R$26)*ISNUMBER($C$33:$C$42)*ISNUMBER($D$33:$D$42))+SUMPRODUCT(($E$33:$E$42=$R$26)*ISNUMBER($C$33:$C$42)*ISNUMBER($D$33:$D$42))</f>
        <v/>
      </c>
      <c r="T26">
        <f>SUMPRODUCT(($B$33:$B$42=$R$26)*ISNUMBER($C$33:$C$42)*ISNUMBER($D$33:$D$42)*($C$33:$C$42&gt;$D$33:$D$42))+SUMPRODUCT(($E$33:$E$42=$R$26)*ISNUMBER($C$33:$C$42)*ISNUMBER($D$33:$D$42)*($D$33:$D$42&gt;$C$33:$C$42))</f>
        <v/>
      </c>
      <c r="U26">
        <f>SUMPRODUCT(($B$33:$B$42=$R$26)*ISNUMBER($C$33:$C$42)*ISNUMBER($D$33:$D$42)*($C$33:$C$42=$D$33:$D$42))+SUMPRODUCT(($E$33:$E$42=$R$26)*ISNUMBER($C$33:$C$42)*ISNUMBER($D$33:$D$42)*($C$33:$C$42=$D$33:$D$42))</f>
        <v/>
      </c>
      <c r="V26">
        <f>S26-T26-U26</f>
        <v/>
      </c>
      <c r="W26">
        <f>SUMPRODUCT(($B$33:$B$42=$R$26)*ISNUMBER($C$33:$C$42)*ISNUMBER($D$33:$D$42)*$C$33:$C$42)+SUMPRODUCT(($E$33:$E$42=$R$26)*ISNUMBER($C$33:$C$42)*ISNUMBER($D$33:$D$42)*$D$33:$D$42)</f>
        <v/>
      </c>
      <c r="X26">
        <f>SUMPRODUCT(($B$33:$B$42=$R$26)*ISNUMBER($C$33:$C$42)*ISNUMBER($D$33:$D$42)*$D$33:$D$42)+SUMPRODUCT(($E$33:$E$42=$R$26)*ISNUMBER($C$33:$C$42)*ISNUMBER($D$33:$D$42)*$C$33:$C$42)</f>
        <v/>
      </c>
      <c r="Y26">
        <f>3*T26+U26</f>
        <v/>
      </c>
      <c r="Z26">
        <f>Y26*1000000+(W26-X26+1000)*1000+W26+(6-1)/100</f>
        <v/>
      </c>
    </row>
    <row r="27">
      <c r="A27" s="5" t="n">
        <v>7</v>
      </c>
      <c r="B27" s="6" t="inlineStr">
        <is>
          <t>Équipe 7</t>
        </is>
      </c>
      <c r="G27" s="7" t="n">
        <v>2</v>
      </c>
      <c r="H27" s="8">
        <f>INDEX($R$26:$R$30,MATCH(LARGE($Z$26:$Z$30,2),$Z$26:$Z$30,0))</f>
        <v/>
      </c>
      <c r="I27" s="5">
        <f>INDEX($S$26:$S$30,MATCH(LARGE($Z$26:$Z$30,2),$Z$26:$Z$30,0))</f>
        <v/>
      </c>
      <c r="J27" s="5">
        <f>INDEX($T$26:$T$30,MATCH(LARGE($Z$26:$Z$30,2),$Z$26:$Z$30,0))</f>
        <v/>
      </c>
      <c r="K27" s="5">
        <f>INDEX($U$26:$U$30,MATCH(LARGE($Z$26:$Z$30,2),$Z$26:$Z$30,0))</f>
        <v/>
      </c>
      <c r="L27" s="5">
        <f>INDEX($V$26:$V$30,MATCH(LARGE($Z$26:$Z$30,2),$Z$26:$Z$30,0))</f>
        <v/>
      </c>
      <c r="M27" s="5">
        <f>INDEX($W$26:$W$30,MATCH(LARGE($Z$26:$Z$30,2),$Z$26:$Z$30,0))</f>
        <v/>
      </c>
      <c r="N27" s="5">
        <f>INDEX($X$26:$X$30,MATCH(LARGE($Z$26:$Z$30,2),$Z$26:$Z$30,0))</f>
        <v/>
      </c>
      <c r="O27" s="5">
        <f>M27-N27</f>
        <v/>
      </c>
      <c r="P27" s="7">
        <f>INDEX($Y$26:$Y$30,MATCH(LARGE($Z$26:$Z$30,2),$Z$26:$Z$30,0))</f>
        <v/>
      </c>
      <c r="R27">
        <f>$B$27</f>
        <v/>
      </c>
      <c r="S27">
        <f>SUMPRODUCT(($B$33:$B$42=$R$27)*ISNUMBER($C$33:$C$42)*ISNUMBER($D$33:$D$42))+SUMPRODUCT(($E$33:$E$42=$R$27)*ISNUMBER($C$33:$C$42)*ISNUMBER($D$33:$D$42))</f>
        <v/>
      </c>
      <c r="T27">
        <f>SUMPRODUCT(($B$33:$B$42=$R$27)*ISNUMBER($C$33:$C$42)*ISNUMBER($D$33:$D$42)*($C$33:$C$42&gt;$D$33:$D$42))+SUMPRODUCT(($E$33:$E$42=$R$27)*ISNUMBER($C$33:$C$42)*ISNUMBER($D$33:$D$42)*($D$33:$D$42&gt;$C$33:$C$42))</f>
        <v/>
      </c>
      <c r="U27">
        <f>SUMPRODUCT(($B$33:$B$42=$R$27)*ISNUMBER($C$33:$C$42)*ISNUMBER($D$33:$D$42)*($C$33:$C$42=$D$33:$D$42))+SUMPRODUCT(($E$33:$E$42=$R$27)*ISNUMBER($C$33:$C$42)*ISNUMBER($D$33:$D$42)*($C$33:$C$42=$D$33:$D$42))</f>
        <v/>
      </c>
      <c r="V27">
        <f>S27-T27-U27</f>
        <v/>
      </c>
      <c r="W27">
        <f>SUMPRODUCT(($B$33:$B$42=$R$27)*ISNUMBER($C$33:$C$42)*ISNUMBER($D$33:$D$42)*$C$33:$C$42)+SUMPRODUCT(($E$33:$E$42=$R$27)*ISNUMBER($C$33:$C$42)*ISNUMBER($D$33:$D$42)*$D$33:$D$42)</f>
        <v/>
      </c>
      <c r="X27">
        <f>SUMPRODUCT(($B$33:$B$42=$R$27)*ISNUMBER($C$33:$C$42)*ISNUMBER($D$33:$D$42)*$D$33:$D$42)+SUMPRODUCT(($E$33:$E$42=$R$27)*ISNUMBER($C$33:$C$42)*ISNUMBER($D$33:$D$42)*$C$33:$C$42)</f>
        <v/>
      </c>
      <c r="Y27">
        <f>3*T27+U27</f>
        <v/>
      </c>
      <c r="Z27">
        <f>Y27*1000000+(W27-X27+1000)*1000+W27+(6-2)/100</f>
        <v/>
      </c>
    </row>
    <row r="28">
      <c r="A28" s="5" t="n">
        <v>8</v>
      </c>
      <c r="B28" s="6" t="inlineStr">
        <is>
          <t>Équipe 8</t>
        </is>
      </c>
      <c r="G28" s="7" t="n">
        <v>3</v>
      </c>
      <c r="H28" s="8">
        <f>INDEX($R$26:$R$30,MATCH(LARGE($Z$26:$Z$30,3),$Z$26:$Z$30,0))</f>
        <v/>
      </c>
      <c r="I28" s="5">
        <f>INDEX($S$26:$S$30,MATCH(LARGE($Z$26:$Z$30,3),$Z$26:$Z$30,0))</f>
        <v/>
      </c>
      <c r="J28" s="5">
        <f>INDEX($T$26:$T$30,MATCH(LARGE($Z$26:$Z$30,3),$Z$26:$Z$30,0))</f>
        <v/>
      </c>
      <c r="K28" s="5">
        <f>INDEX($U$26:$U$30,MATCH(LARGE($Z$26:$Z$30,3),$Z$26:$Z$30,0))</f>
        <v/>
      </c>
      <c r="L28" s="5">
        <f>INDEX($V$26:$V$30,MATCH(LARGE($Z$26:$Z$30,3),$Z$26:$Z$30,0))</f>
        <v/>
      </c>
      <c r="M28" s="5">
        <f>INDEX($W$26:$W$30,MATCH(LARGE($Z$26:$Z$30,3),$Z$26:$Z$30,0))</f>
        <v/>
      </c>
      <c r="N28" s="5">
        <f>INDEX($X$26:$X$30,MATCH(LARGE($Z$26:$Z$30,3),$Z$26:$Z$30,0))</f>
        <v/>
      </c>
      <c r="O28" s="5">
        <f>M28-N28</f>
        <v/>
      </c>
      <c r="P28" s="7">
        <f>INDEX($Y$26:$Y$30,MATCH(LARGE($Z$26:$Z$30,3),$Z$26:$Z$30,0))</f>
        <v/>
      </c>
      <c r="R28">
        <f>$B$28</f>
        <v/>
      </c>
      <c r="S28">
        <f>SUMPRODUCT(($B$33:$B$42=$R$28)*ISNUMBER($C$33:$C$42)*ISNUMBER($D$33:$D$42))+SUMPRODUCT(($E$33:$E$42=$R$28)*ISNUMBER($C$33:$C$42)*ISNUMBER($D$33:$D$42))</f>
        <v/>
      </c>
      <c r="T28">
        <f>SUMPRODUCT(($B$33:$B$42=$R$28)*ISNUMBER($C$33:$C$42)*ISNUMBER($D$33:$D$42)*($C$33:$C$42&gt;$D$33:$D$42))+SUMPRODUCT(($E$33:$E$42=$R$28)*ISNUMBER($C$33:$C$42)*ISNUMBER($D$33:$D$42)*($D$33:$D$42&gt;$C$33:$C$42))</f>
        <v/>
      </c>
      <c r="U28">
        <f>SUMPRODUCT(($B$33:$B$42=$R$28)*ISNUMBER($C$33:$C$42)*ISNUMBER($D$33:$D$42)*($C$33:$C$42=$D$33:$D$42))+SUMPRODUCT(($E$33:$E$42=$R$28)*ISNUMBER($C$33:$C$42)*ISNUMBER($D$33:$D$42)*($C$33:$C$42=$D$33:$D$42))</f>
        <v/>
      </c>
      <c r="V28">
        <f>S28-T28-U28</f>
        <v/>
      </c>
      <c r="W28">
        <f>SUMPRODUCT(($B$33:$B$42=$R$28)*ISNUMBER($C$33:$C$42)*ISNUMBER($D$33:$D$42)*$C$33:$C$42)+SUMPRODUCT(($E$33:$E$42=$R$28)*ISNUMBER($C$33:$C$42)*ISNUMBER($D$33:$D$42)*$D$33:$D$42)</f>
        <v/>
      </c>
      <c r="X28">
        <f>SUMPRODUCT(($B$33:$B$42=$R$28)*ISNUMBER($C$33:$C$42)*ISNUMBER($D$33:$D$42)*$D$33:$D$42)+SUMPRODUCT(($E$33:$E$42=$R$28)*ISNUMBER($C$33:$C$42)*ISNUMBER($D$33:$D$42)*$C$33:$C$42)</f>
        <v/>
      </c>
      <c r="Y28">
        <f>3*T28+U28</f>
        <v/>
      </c>
      <c r="Z28">
        <f>Y28*1000000+(W28-X28+1000)*1000+W28+(6-3)/100</f>
        <v/>
      </c>
    </row>
    <row r="29">
      <c r="A29" s="5" t="n">
        <v>9</v>
      </c>
      <c r="B29" s="6" t="inlineStr">
        <is>
          <t>Équipe 9</t>
        </is>
      </c>
      <c r="G29" s="7" t="n">
        <v>4</v>
      </c>
      <c r="H29" s="8">
        <f>INDEX($R$26:$R$30,MATCH(LARGE($Z$26:$Z$30,4),$Z$26:$Z$30,0))</f>
        <v/>
      </c>
      <c r="I29" s="5">
        <f>INDEX($S$26:$S$30,MATCH(LARGE($Z$26:$Z$30,4),$Z$26:$Z$30,0))</f>
        <v/>
      </c>
      <c r="J29" s="5">
        <f>INDEX($T$26:$T$30,MATCH(LARGE($Z$26:$Z$30,4),$Z$26:$Z$30,0))</f>
        <v/>
      </c>
      <c r="K29" s="5">
        <f>INDEX($U$26:$U$30,MATCH(LARGE($Z$26:$Z$30,4),$Z$26:$Z$30,0))</f>
        <v/>
      </c>
      <c r="L29" s="5">
        <f>INDEX($V$26:$V$30,MATCH(LARGE($Z$26:$Z$30,4),$Z$26:$Z$30,0))</f>
        <v/>
      </c>
      <c r="M29" s="5">
        <f>INDEX($W$26:$W$30,MATCH(LARGE($Z$26:$Z$30,4),$Z$26:$Z$30,0))</f>
        <v/>
      </c>
      <c r="N29" s="5">
        <f>INDEX($X$26:$X$30,MATCH(LARGE($Z$26:$Z$30,4),$Z$26:$Z$30,0))</f>
        <v/>
      </c>
      <c r="O29" s="5">
        <f>M29-N29</f>
        <v/>
      </c>
      <c r="P29" s="7">
        <f>INDEX($Y$26:$Y$30,MATCH(LARGE($Z$26:$Z$30,4),$Z$26:$Z$30,0))</f>
        <v/>
      </c>
      <c r="R29">
        <f>$B$29</f>
        <v/>
      </c>
      <c r="S29">
        <f>SUMPRODUCT(($B$33:$B$42=$R$29)*ISNUMBER($C$33:$C$42)*ISNUMBER($D$33:$D$42))+SUMPRODUCT(($E$33:$E$42=$R$29)*ISNUMBER($C$33:$C$42)*ISNUMBER($D$33:$D$42))</f>
        <v/>
      </c>
      <c r="T29">
        <f>SUMPRODUCT(($B$33:$B$42=$R$29)*ISNUMBER($C$33:$C$42)*ISNUMBER($D$33:$D$42)*($C$33:$C$42&gt;$D$33:$D$42))+SUMPRODUCT(($E$33:$E$42=$R$29)*ISNUMBER($C$33:$C$42)*ISNUMBER($D$33:$D$42)*($D$33:$D$42&gt;$C$33:$C$42))</f>
        <v/>
      </c>
      <c r="U29">
        <f>SUMPRODUCT(($B$33:$B$42=$R$29)*ISNUMBER($C$33:$C$42)*ISNUMBER($D$33:$D$42)*($C$33:$C$42=$D$33:$D$42))+SUMPRODUCT(($E$33:$E$42=$R$29)*ISNUMBER($C$33:$C$42)*ISNUMBER($D$33:$D$42)*($C$33:$C$42=$D$33:$D$42))</f>
        <v/>
      </c>
      <c r="V29">
        <f>S29-T29-U29</f>
        <v/>
      </c>
      <c r="W29">
        <f>SUMPRODUCT(($B$33:$B$42=$R$29)*ISNUMBER($C$33:$C$42)*ISNUMBER($D$33:$D$42)*$C$33:$C$42)+SUMPRODUCT(($E$33:$E$42=$R$29)*ISNUMBER($C$33:$C$42)*ISNUMBER($D$33:$D$42)*$D$33:$D$42)</f>
        <v/>
      </c>
      <c r="X29">
        <f>SUMPRODUCT(($B$33:$B$42=$R$29)*ISNUMBER($C$33:$C$42)*ISNUMBER($D$33:$D$42)*$D$33:$D$42)+SUMPRODUCT(($E$33:$E$42=$R$29)*ISNUMBER($C$33:$C$42)*ISNUMBER($D$33:$D$42)*$C$33:$C$42)</f>
        <v/>
      </c>
      <c r="Y29">
        <f>3*T29+U29</f>
        <v/>
      </c>
      <c r="Z29">
        <f>Y29*1000000+(W29-X29+1000)*1000+W29+(6-4)/100</f>
        <v/>
      </c>
    </row>
    <row r="30">
      <c r="A30" s="5" t="n">
        <v>10</v>
      </c>
      <c r="B30" s="6" t="inlineStr">
        <is>
          <t>Équipe 10</t>
        </is>
      </c>
      <c r="G30" s="7" t="n">
        <v>5</v>
      </c>
      <c r="H30" s="8">
        <f>INDEX($R$26:$R$30,MATCH(LARGE($Z$26:$Z$30,5),$Z$26:$Z$30,0))</f>
        <v/>
      </c>
      <c r="I30" s="5">
        <f>INDEX($S$26:$S$30,MATCH(LARGE($Z$26:$Z$30,5),$Z$26:$Z$30,0))</f>
        <v/>
      </c>
      <c r="J30" s="5">
        <f>INDEX($T$26:$T$30,MATCH(LARGE($Z$26:$Z$30,5),$Z$26:$Z$30,0))</f>
        <v/>
      </c>
      <c r="K30" s="5">
        <f>INDEX($U$26:$U$30,MATCH(LARGE($Z$26:$Z$30,5),$Z$26:$Z$30,0))</f>
        <v/>
      </c>
      <c r="L30" s="5">
        <f>INDEX($V$26:$V$30,MATCH(LARGE($Z$26:$Z$30,5),$Z$26:$Z$30,0))</f>
        <v/>
      </c>
      <c r="M30" s="5">
        <f>INDEX($W$26:$W$30,MATCH(LARGE($Z$26:$Z$30,5),$Z$26:$Z$30,0))</f>
        <v/>
      </c>
      <c r="N30" s="5">
        <f>INDEX($X$26:$X$30,MATCH(LARGE($Z$26:$Z$30,5),$Z$26:$Z$30,0))</f>
        <v/>
      </c>
      <c r="O30" s="5">
        <f>M30-N30</f>
        <v/>
      </c>
      <c r="P30" s="7">
        <f>INDEX($Y$26:$Y$30,MATCH(LARGE($Z$26:$Z$30,5),$Z$26:$Z$30,0))</f>
        <v/>
      </c>
      <c r="R30">
        <f>$B$30</f>
        <v/>
      </c>
      <c r="S30">
        <f>SUMPRODUCT(($B$33:$B$42=$R$30)*ISNUMBER($C$33:$C$42)*ISNUMBER($D$33:$D$42))+SUMPRODUCT(($E$33:$E$42=$R$30)*ISNUMBER($C$33:$C$42)*ISNUMBER($D$33:$D$42))</f>
        <v/>
      </c>
      <c r="T30">
        <f>SUMPRODUCT(($B$33:$B$42=$R$30)*ISNUMBER($C$33:$C$42)*ISNUMBER($D$33:$D$42)*($C$33:$C$42&gt;$D$33:$D$42))+SUMPRODUCT(($E$33:$E$42=$R$30)*ISNUMBER($C$33:$C$42)*ISNUMBER($D$33:$D$42)*($D$33:$D$42&gt;$C$33:$C$42))</f>
        <v/>
      </c>
      <c r="U30">
        <f>SUMPRODUCT(($B$33:$B$42=$R$30)*ISNUMBER($C$33:$C$42)*ISNUMBER($D$33:$D$42)*($C$33:$C$42=$D$33:$D$42))+SUMPRODUCT(($E$33:$E$42=$R$30)*ISNUMBER($C$33:$C$42)*ISNUMBER($D$33:$D$42)*($C$33:$C$42=$D$33:$D$42))</f>
        <v/>
      </c>
      <c r="V30">
        <f>S30-T30-U30</f>
        <v/>
      </c>
      <c r="W30">
        <f>SUMPRODUCT(($B$33:$B$42=$R$30)*ISNUMBER($C$33:$C$42)*ISNUMBER($D$33:$D$42)*$C$33:$C$42)+SUMPRODUCT(($E$33:$E$42=$R$30)*ISNUMBER($C$33:$C$42)*ISNUMBER($D$33:$D$42)*$D$33:$D$42)</f>
        <v/>
      </c>
      <c r="X30">
        <f>SUMPRODUCT(($B$33:$B$42=$R$30)*ISNUMBER($C$33:$C$42)*ISNUMBER($D$33:$D$42)*$D$33:$D$42)+SUMPRODUCT(($E$33:$E$42=$R$30)*ISNUMBER($C$33:$C$42)*ISNUMBER($D$33:$D$42)*$C$33:$C$42)</f>
        <v/>
      </c>
      <c r="Y30">
        <f>3*T30+U30</f>
        <v/>
      </c>
      <c r="Z30">
        <f>Y30*1000000+(W30-X30+1000)*1000+W30+(6-5)/100</f>
        <v/>
      </c>
    </row>
    <row r="32">
      <c r="A32" s="4" t="inlineStr">
        <is>
          <t>Match</t>
        </is>
      </c>
      <c r="B32" s="4" t="inlineStr">
        <is>
          <t>Équipe A</t>
        </is>
      </c>
      <c r="C32" s="4" t="inlineStr">
        <is>
          <t>Score A</t>
        </is>
      </c>
      <c r="D32" s="4" t="inlineStr">
        <is>
          <t>Score B</t>
        </is>
      </c>
      <c r="E32" s="4" t="inlineStr">
        <is>
          <t>Équipe B</t>
        </is>
      </c>
    </row>
    <row r="33">
      <c r="A33" s="5" t="n">
        <v>1</v>
      </c>
      <c r="B33" s="5">
        <f>$B$27</f>
        <v/>
      </c>
      <c r="C33" s="9" t="n"/>
      <c r="D33" s="9" t="n"/>
      <c r="E33" s="5">
        <f>$B$30</f>
        <v/>
      </c>
    </row>
    <row r="34">
      <c r="A34" s="5" t="n">
        <v>2</v>
      </c>
      <c r="B34" s="5">
        <f>$B$28</f>
        <v/>
      </c>
      <c r="C34" s="9" t="n"/>
      <c r="D34" s="9" t="n"/>
      <c r="E34" s="5">
        <f>$B$29</f>
        <v/>
      </c>
    </row>
    <row r="35">
      <c r="A35" s="5" t="n">
        <v>3</v>
      </c>
      <c r="B35" s="5">
        <f>$B$26</f>
        <v/>
      </c>
      <c r="C35" s="9" t="n"/>
      <c r="D35" s="9" t="n"/>
      <c r="E35" s="5">
        <f>$B$30</f>
        <v/>
      </c>
    </row>
    <row r="36">
      <c r="A36" s="5" t="n">
        <v>4</v>
      </c>
      <c r="B36" s="5">
        <f>$B$27</f>
        <v/>
      </c>
      <c r="C36" s="9" t="n"/>
      <c r="D36" s="9" t="n"/>
      <c r="E36" s="5">
        <f>$B$28</f>
        <v/>
      </c>
    </row>
    <row r="37">
      <c r="A37" s="5" t="n">
        <v>5</v>
      </c>
      <c r="B37" s="5">
        <f>$B$26</f>
        <v/>
      </c>
      <c r="C37" s="9" t="n"/>
      <c r="D37" s="9" t="n"/>
      <c r="E37" s="5">
        <f>$B$29</f>
        <v/>
      </c>
    </row>
    <row r="38">
      <c r="A38" s="5" t="n">
        <v>6</v>
      </c>
      <c r="B38" s="5">
        <f>$B$28</f>
        <v/>
      </c>
      <c r="C38" s="9" t="n"/>
      <c r="D38" s="9" t="n"/>
      <c r="E38" s="5">
        <f>$B$30</f>
        <v/>
      </c>
    </row>
    <row r="39">
      <c r="A39" s="5" t="n">
        <v>7</v>
      </c>
      <c r="B39" s="5">
        <f>$B$27</f>
        <v/>
      </c>
      <c r="C39" s="9" t="n"/>
      <c r="D39" s="9" t="n"/>
      <c r="E39" s="5">
        <f>$B$29</f>
        <v/>
      </c>
    </row>
    <row r="40">
      <c r="A40" s="5" t="n">
        <v>8</v>
      </c>
      <c r="B40" s="5">
        <f>$B$26</f>
        <v/>
      </c>
      <c r="C40" s="9" t="n"/>
      <c r="D40" s="9" t="n"/>
      <c r="E40" s="5">
        <f>$B$28</f>
        <v/>
      </c>
    </row>
    <row r="41">
      <c r="A41" s="5" t="n">
        <v>9</v>
      </c>
      <c r="B41" s="5">
        <f>$B$29</f>
        <v/>
      </c>
      <c r="C41" s="9" t="n"/>
      <c r="D41" s="9" t="n"/>
      <c r="E41" s="5">
        <f>$B$30</f>
        <v/>
      </c>
    </row>
    <row r="42">
      <c r="A42" s="5" t="n">
        <v>10</v>
      </c>
      <c r="B42" s="5">
        <f>$B$26</f>
        <v/>
      </c>
      <c r="C42" s="9" t="n"/>
      <c r="D42" s="9" t="n"/>
      <c r="E42" s="5">
        <f>$B$27</f>
        <v/>
      </c>
    </row>
    <row r="44">
      <c r="A44" s="3" t="inlineStr">
        <is>
          <t>Phase finale</t>
        </is>
      </c>
    </row>
    <row r="45">
      <c r="A45" s="4" t="inlineStr">
        <is>
          <t>Match</t>
        </is>
      </c>
      <c r="B45" s="4" t="inlineStr">
        <is>
          <t>Équipe A</t>
        </is>
      </c>
      <c r="C45" s="4" t="inlineStr">
        <is>
          <t>Score A</t>
        </is>
      </c>
      <c r="D45" s="4" t="inlineStr">
        <is>
          <t>Score B</t>
        </is>
      </c>
      <c r="E45" s="4" t="inlineStr">
        <is>
          <t>Équipe B</t>
        </is>
      </c>
    </row>
    <row r="46">
      <c r="A46" s="7" t="inlineStr">
        <is>
          <t>Demi 1</t>
        </is>
      </c>
      <c r="B46" s="5">
        <f>$H$6</f>
        <v/>
      </c>
      <c r="C46" s="9" t="n"/>
      <c r="D46" s="9" t="n"/>
      <c r="E46" s="5">
        <f>$H$27</f>
        <v/>
      </c>
    </row>
    <row r="47">
      <c r="A47" s="7" t="inlineStr">
        <is>
          <t>Demi 2</t>
        </is>
      </c>
      <c r="B47" s="5">
        <f>$H$26</f>
        <v/>
      </c>
      <c r="C47" s="9" t="n"/>
      <c r="D47" s="9" t="n"/>
      <c r="E47" s="5">
        <f>$H$7</f>
        <v/>
      </c>
    </row>
    <row r="48">
      <c r="A48" s="7" t="inlineStr">
        <is>
          <t>Finale</t>
        </is>
      </c>
      <c r="B48" s="5">
        <f>IF(AND(ISNUMBER(C46),ISNUMBER(D46),C46&lt;&gt;D46),IF(C46&gt;D46,B46,E46),"Vainqueur demi 1")</f>
        <v/>
      </c>
      <c r="C48" s="9" t="n"/>
      <c r="D48" s="9" t="n"/>
      <c r="E48" s="5">
        <f>IF(AND(ISNUMBER(C47),ISNUMBER(D47),C47&lt;&gt;D47),IF(C47&gt;D47,B47,E47),"Vainqueur demi 2")</f>
        <v/>
      </c>
    </row>
    <row r="49">
      <c r="A49" s="7" t="inlineStr">
        <is>
          <t>Vainqueur</t>
        </is>
      </c>
      <c r="B49" s="7">
        <f>IF(AND(ISNUMBER(C48),ISNUMBER(D48),C48&lt;&gt;D48),IF(C48&gt;D48,B48,E48),"-")</f>
        <v/>
      </c>
    </row>
    <row r="50">
      <c r="A50" s="2" t="inlineStr">
        <is>
          <t>Demi 1 : 1er poule A contre 2e poule B. Demi 2 : 1er poule B contre 2e poule A. Pas de match nul en phase finale : jouez un but en or.</t>
        </is>
      </c>
    </row>
    <row r="52">
      <c r="A52" s="10" t="inlineStr">
        <is>
          <t>Laissez Kickerly remplir ce tableau à votre place : https://www.kickerly.app/tournoi/creation</t>
        </is>
      </c>
    </row>
  </sheetData>
  <mergeCells count="1">
    <mergeCell ref="B49:E49"/>
  </mergeCells>
  <dataValidations count="1">
    <dataValidation sqref="C13:D22 C33:D42 C46:D48" showDropDown="0" showInputMessage="0" showErrorMessage="1" allowBlank="0" error="Saisissez un score entier entre 0 et 99." type="whole" operator="between">
      <formula1>0</formula1>
      <formula2>99</formula2>
    </dataValidation>
  </dataValidations>
  <hyperlinks>
    <hyperlink xmlns:r="http://schemas.openxmlformats.org/officeDocument/2006/relationships" ref="A52" r:id="rId1"/>
  </hyperlink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2026-10-23T20:44:40Z</dcterms:created>
  <dcterms:modified xsi:type="dcterms:W3CDTF">2026-10-23T20:44:40Z</dcterms:modified>
</cp:coreProperties>
</file>